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yohan\Downloads\"/>
    </mc:Choice>
  </mc:AlternateContent>
  <xr:revisionPtr revIDLastSave="5592" documentId="8_{21144D94-B3AF-4C9A-8EB6-0BD3E0C2935C}" xr6:coauthVersionLast="47" xr6:coauthVersionMax="47" xr10:uidLastSave="{C91A2917-BFDF-47CB-B816-5A8962BCC9E0}"/>
  <workbookProtection workbookAlgorithmName="SHA-512" workbookHashValue="j9koZvJQsCmEr3TuR4KrlnZhf6XmoJvQQA9WleJQT2ikQFxnteP4AXhf2HG3DkCbBV+NSG9JOemnJjBQUkSSsQ==" workbookSaltValue="pHibpghmBt+zY3Dgm/efSQ==" workbookSpinCount="100000" lockStructure="1"/>
  <bookViews>
    <workbookView xWindow="-108" yWindow="-108" windowWidth="23256" windowHeight="12576" xr2:uid="{7C46C749-C57B-4EEB-A943-B085D2C0B843}"/>
  </bookViews>
  <sheets>
    <sheet name="Table of Contents" sheetId="1" r:id="rId1"/>
    <sheet name="KPI Progress" sheetId="8" r:id="rId2"/>
    <sheet name="Environment" sheetId="2" r:id="rId3"/>
    <sheet name="Social" sheetId="3" r:id="rId4"/>
    <sheet name="Governance" sheetId="5" r:id="rId5"/>
    <sheet name="Policies" sheetId="6" r:id="rId6"/>
    <sheet name="Commitments"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2" l="1"/>
  <c r="H8" i="2"/>
  <c r="I8" i="2"/>
  <c r="J8" i="2"/>
  <c r="K8" i="2"/>
  <c r="L8" i="2"/>
  <c r="G20" i="2"/>
  <c r="H20" i="2"/>
  <c r="I20" i="2"/>
  <c r="J20" i="2"/>
  <c r="K20" i="2"/>
  <c r="K21" i="2" s="1"/>
  <c r="L20" i="2"/>
  <c r="L21" i="2" s="1"/>
  <c r="H39" i="2"/>
  <c r="I39" i="2"/>
  <c r="J39" i="2"/>
  <c r="K39" i="2"/>
  <c r="L39" i="2"/>
  <c r="G63" i="2"/>
  <c r="H63" i="2"/>
  <c r="I63" i="2"/>
  <c r="J71" i="2"/>
  <c r="K71" i="2"/>
  <c r="G97" i="2"/>
  <c r="H97" i="2"/>
  <c r="I97" i="2"/>
  <c r="J97" i="2"/>
  <c r="K97" i="2"/>
  <c r="L97" i="2"/>
  <c r="G98" i="2"/>
  <c r="H98" i="2"/>
  <c r="I98" i="2"/>
  <c r="J98" i="2"/>
  <c r="K98" i="2"/>
  <c r="L98" i="2"/>
  <c r="G155" i="2"/>
  <c r="K165" i="2"/>
  <c r="I97" i="3"/>
  <c r="G127" i="3" l="1"/>
  <c r="H54" i="3"/>
  <c r="H134" i="3"/>
  <c r="I134" i="3"/>
  <c r="G32" i="3"/>
  <c r="L97" i="3"/>
  <c r="J134" i="3"/>
  <c r="K134" i="3"/>
  <c r="M108" i="3"/>
  <c r="L134" i="3"/>
  <c r="J127" i="3"/>
  <c r="N143" i="3"/>
  <c r="M143" i="3"/>
  <c r="L32" i="3"/>
  <c r="K32" i="3"/>
  <c r="R143" i="3"/>
  <c r="Q143" i="3"/>
  <c r="O143" i="3"/>
  <c r="P143" i="3"/>
  <c r="H127" i="3"/>
  <c r="L143" i="3"/>
  <c r="K143" i="3"/>
  <c r="J143" i="3"/>
  <c r="I143" i="3"/>
  <c r="H143" i="3"/>
  <c r="G143" i="3"/>
  <c r="X44" i="3"/>
  <c r="I44" i="3"/>
  <c r="W44" i="3"/>
  <c r="J32" i="3"/>
  <c r="I32" i="3"/>
  <c r="H32" i="3"/>
</calcChain>
</file>

<file path=xl/sharedStrings.xml><?xml version="1.0" encoding="utf-8"?>
<sst xmlns="http://schemas.openxmlformats.org/spreadsheetml/2006/main" count="1079" uniqueCount="571">
  <si>
    <t>Table of contents</t>
  </si>
  <si>
    <t>Environmental data</t>
  </si>
  <si>
    <t>Social data</t>
  </si>
  <si>
    <t>Governance data</t>
  </si>
  <si>
    <t>Diesel &amp; Motor Engineering PLC - Environmental Data</t>
  </si>
  <si>
    <t>Highlights</t>
  </si>
  <si>
    <t>2025/26</t>
  </si>
  <si>
    <t>2024/25</t>
  </si>
  <si>
    <t>2023/24</t>
  </si>
  <si>
    <t>2022/23</t>
  </si>
  <si>
    <t>2021/22</t>
  </si>
  <si>
    <t>2020/21</t>
  </si>
  <si>
    <t>Resources</t>
  </si>
  <si>
    <t>Total Non-renewable energy consumption (GJ)</t>
  </si>
  <si>
    <t>Total renewable energy generation (GJ)</t>
  </si>
  <si>
    <t>-</t>
  </si>
  <si>
    <t>Renewable energy capacity (kW)</t>
  </si>
  <si>
    <r>
      <rPr>
        <sz val="9"/>
        <color rgb="FF000000"/>
        <rFont val="libre franklin"/>
      </rPr>
      <t>Total water consumption   (m</t>
    </r>
    <r>
      <rPr>
        <vertAlign val="superscript"/>
        <sz val="9"/>
        <color rgb="FF000000"/>
        <rFont val="Libre Franklin"/>
      </rPr>
      <t>3</t>
    </r>
    <r>
      <rPr>
        <sz val="9"/>
        <color rgb="FF000000"/>
        <rFont val="libre franklin"/>
      </rPr>
      <t>)</t>
    </r>
  </si>
  <si>
    <t xml:space="preserve">Total treated wastewater (m³) </t>
  </si>
  <si>
    <t xml:space="preserve">Total treated wastewater reused (m³) </t>
  </si>
  <si>
    <t>Waste</t>
  </si>
  <si>
    <t>Non-hazardous waste (kg)</t>
  </si>
  <si>
    <t>Hazardous waste (kg)</t>
  </si>
  <si>
    <t>Non-hazardous waste (Units)</t>
  </si>
  <si>
    <t>Hazardous waste (Units)</t>
  </si>
  <si>
    <r>
      <rPr>
        <sz val="9"/>
        <color rgb="FF000000"/>
        <rFont val="libre franklin"/>
      </rPr>
      <t>Total wastewater discharge   (m</t>
    </r>
    <r>
      <rPr>
        <vertAlign val="superscript"/>
        <sz val="9"/>
        <color rgb="FF000000"/>
        <rFont val="Libre Franklin"/>
      </rPr>
      <t>3</t>
    </r>
    <r>
      <rPr>
        <sz val="9"/>
        <color rgb="FF000000"/>
        <rFont val="libre franklin"/>
      </rPr>
      <t>)</t>
    </r>
  </si>
  <si>
    <t>Emission</t>
  </si>
  <si>
    <t>Biodiversity</t>
  </si>
  <si>
    <t>Total number of hectares restored (ha)</t>
  </si>
  <si>
    <t>Resources Usage Intensities</t>
  </si>
  <si>
    <t>Non-renewable energy consumption to generate one million turnover (GJ)</t>
  </si>
  <si>
    <r>
      <rPr>
        <sz val="9"/>
        <color rgb="FF000000"/>
        <rFont val="libre franklin"/>
      </rPr>
      <t>Total emissions to generate one million turnover   (tCO</t>
    </r>
    <r>
      <rPr>
        <vertAlign val="subscript"/>
        <sz val="9"/>
        <color rgb="FF000000"/>
        <rFont val="Libre Franklin"/>
      </rPr>
      <t>2e</t>
    </r>
    <r>
      <rPr>
        <sz val="9"/>
        <color rgb="FF000000"/>
        <rFont val="libre franklin"/>
      </rPr>
      <t>)</t>
    </r>
  </si>
  <si>
    <r>
      <rPr>
        <sz val="9"/>
        <color rgb="FF000000"/>
        <rFont val="libre franklin"/>
      </rPr>
      <t>Water consumption to generate one million turnover   (m</t>
    </r>
    <r>
      <rPr>
        <vertAlign val="superscript"/>
        <sz val="9"/>
        <color rgb="FF000000"/>
        <rFont val="Libre Franklin"/>
      </rPr>
      <t>3</t>
    </r>
    <r>
      <rPr>
        <sz val="9"/>
        <color rgb="FF000000"/>
        <rFont val="libre franklin"/>
      </rPr>
      <t>)</t>
    </r>
  </si>
  <si>
    <t>Non-renewable Energy Consumption</t>
  </si>
  <si>
    <t>Generators -Diesel (GJ)</t>
  </si>
  <si>
    <t>Boilers - Diesel (GJ)</t>
  </si>
  <si>
    <t>Boilers - Kerosene (GJ)</t>
  </si>
  <si>
    <t xml:space="preserve">- </t>
  </si>
  <si>
    <t>Vehicles - Petrol (GJ)</t>
  </si>
  <si>
    <t>Vehicles - Diesel (GJ)</t>
  </si>
  <si>
    <t>Forklifts &amp; Others -Diesel (GJ)</t>
  </si>
  <si>
    <t>Forklifts &amp; Others -Acetylene (GJ)</t>
  </si>
  <si>
    <t>Grid Electricity (GJ)</t>
  </si>
  <si>
    <t>Total (GJ)</t>
  </si>
  <si>
    <t>Renewable Energy Generation (GJ)</t>
  </si>
  <si>
    <t>(Capacity)</t>
  </si>
  <si>
    <t>1 MW</t>
  </si>
  <si>
    <t>2.4 MW</t>
  </si>
  <si>
    <t>6 MW</t>
  </si>
  <si>
    <t>2 MW</t>
  </si>
  <si>
    <t>5 MW</t>
  </si>
  <si>
    <t>195 kW</t>
  </si>
  <si>
    <t>DIMO 800</t>
  </si>
  <si>
    <t>700 kW</t>
  </si>
  <si>
    <t xml:space="preserve">DIMO Weliweriya </t>
  </si>
  <si>
    <t>807 kW</t>
  </si>
  <si>
    <t>DIMO Siyambalape</t>
  </si>
  <si>
    <t>237 kW</t>
  </si>
  <si>
    <t>DIMO Anuradhapura</t>
  </si>
  <si>
    <t>208 kW</t>
  </si>
  <si>
    <t>DIMO Kurunegala</t>
  </si>
  <si>
    <t>384 kW</t>
  </si>
  <si>
    <t>DIMO Jaffna</t>
  </si>
  <si>
    <t>197 kW</t>
  </si>
  <si>
    <t>21kW</t>
  </si>
  <si>
    <t>DIMO Dambadeniya</t>
  </si>
  <si>
    <t>320kW</t>
  </si>
  <si>
    <t>DIMO Nikaweratiya</t>
  </si>
  <si>
    <t>139kW</t>
  </si>
  <si>
    <t>DIMO Rathmalana</t>
  </si>
  <si>
    <t>100kW</t>
  </si>
  <si>
    <t>DIMO Kandy</t>
  </si>
  <si>
    <t>40kW</t>
  </si>
  <si>
    <t>DIMO Matara</t>
  </si>
  <si>
    <t xml:space="preserve">Total </t>
  </si>
  <si>
    <t>Water Consumptions</t>
  </si>
  <si>
    <r>
      <rPr>
        <sz val="9"/>
        <color rgb="FF000000"/>
        <rFont val="libre franklin"/>
      </rPr>
      <t>Municipal Water   (m</t>
    </r>
    <r>
      <rPr>
        <vertAlign val="superscript"/>
        <sz val="9"/>
        <color rgb="FF000000"/>
        <rFont val="Libre Franklin"/>
      </rPr>
      <t>3</t>
    </r>
    <r>
      <rPr>
        <sz val="9"/>
        <color rgb="FF000000"/>
        <rFont val="libre franklin"/>
      </rPr>
      <t>)</t>
    </r>
  </si>
  <si>
    <r>
      <rPr>
        <sz val="9"/>
        <color rgb="FF000000"/>
        <rFont val="libre franklin"/>
      </rPr>
      <t>Ground Water   (m</t>
    </r>
    <r>
      <rPr>
        <vertAlign val="superscript"/>
        <sz val="9"/>
        <color rgb="FF000000"/>
        <rFont val="Libre Franklin"/>
      </rPr>
      <t>3</t>
    </r>
    <r>
      <rPr>
        <sz val="9"/>
        <color rgb="FF000000"/>
        <rFont val="libre franklin"/>
      </rPr>
      <t>)</t>
    </r>
  </si>
  <si>
    <r>
      <rPr>
        <sz val="9"/>
        <color rgb="FF000000"/>
        <rFont val="libre franklin"/>
      </rPr>
      <t>Total Treated Wastewater Reused Water   (m</t>
    </r>
    <r>
      <rPr>
        <vertAlign val="superscript"/>
        <sz val="9"/>
        <color rgb="FF000000"/>
        <rFont val="Libre Franklin"/>
      </rPr>
      <t>3</t>
    </r>
    <r>
      <rPr>
        <sz val="9"/>
        <color rgb="FF000000"/>
        <rFont val="libre franklin"/>
      </rPr>
      <t>)</t>
    </r>
  </si>
  <si>
    <r>
      <rPr>
        <sz val="9"/>
        <color rgb="FF000000"/>
        <rFont val="libre franklin"/>
      </rPr>
      <t>Rainwater Harvested   (m</t>
    </r>
    <r>
      <rPr>
        <vertAlign val="superscript"/>
        <sz val="9"/>
        <color rgb="FF000000"/>
        <rFont val="Libre Franklin"/>
      </rPr>
      <t>3</t>
    </r>
    <r>
      <rPr>
        <sz val="9"/>
        <color rgb="FF000000"/>
        <rFont val="libre franklin"/>
      </rPr>
      <t>)</t>
    </r>
  </si>
  <si>
    <r>
      <rPr>
        <b/>
        <sz val="9"/>
        <color rgb="FF000000"/>
        <rFont val="Libre Franklin"/>
      </rPr>
      <t>Total Water Consumption   (m</t>
    </r>
    <r>
      <rPr>
        <b/>
        <vertAlign val="superscript"/>
        <sz val="9"/>
        <color rgb="FF000000"/>
        <rFont val="Libre Franklin"/>
      </rPr>
      <t>3</t>
    </r>
    <r>
      <rPr>
        <b/>
        <sz val="9"/>
        <color rgb="FF000000"/>
        <rFont val="Libre Franklin"/>
      </rPr>
      <t>)</t>
    </r>
  </si>
  <si>
    <t>Waste and Effluent</t>
  </si>
  <si>
    <t>Sludge (kg)</t>
  </si>
  <si>
    <t>Paint booth filters (Units)</t>
  </si>
  <si>
    <t>Batteries (Units)</t>
  </si>
  <si>
    <t>Pallets (Units)</t>
  </si>
  <si>
    <t>Plastic (kg)</t>
  </si>
  <si>
    <t>Polythene (kg)</t>
  </si>
  <si>
    <t>Tyres (Units)</t>
  </si>
  <si>
    <t>Total Waste Generation (kg)</t>
  </si>
  <si>
    <t>Total Waste Generation (Units)</t>
  </si>
  <si>
    <r>
      <t>GHG Emissions (tCO</t>
    </r>
    <r>
      <rPr>
        <b/>
        <vertAlign val="subscript"/>
        <sz val="9"/>
        <color theme="3" tint="9.9978637043366805E-2"/>
        <rFont val="Libre Franklin"/>
      </rPr>
      <t>2</t>
    </r>
    <r>
      <rPr>
        <b/>
        <sz val="9"/>
        <color theme="3" tint="9.9978637043366805E-2"/>
        <rFont val="Libre Franklin"/>
      </rPr>
      <t>e)</t>
    </r>
  </si>
  <si>
    <t>Scope 01</t>
  </si>
  <si>
    <t>Stationary</t>
  </si>
  <si>
    <t>Generators</t>
  </si>
  <si>
    <t>Boilers</t>
  </si>
  <si>
    <t>Mobile</t>
  </si>
  <si>
    <t>Vehicles</t>
  </si>
  <si>
    <t xml:space="preserve">Fugitive </t>
  </si>
  <si>
    <t>Scope 02</t>
  </si>
  <si>
    <t>Purchased Electricity</t>
  </si>
  <si>
    <t> 1,029.24</t>
  </si>
  <si>
    <t>Scope 03</t>
  </si>
  <si>
    <t>1. Purchased Goods &amp; Services</t>
  </si>
  <si>
    <t>Imports</t>
  </si>
  <si>
    <t> 6,062.29</t>
  </si>
  <si>
    <t>2. Capital Goods</t>
  </si>
  <si>
    <t> 701.31</t>
  </si>
  <si>
    <t>3. Fuel &amp; Energy Related Activities</t>
  </si>
  <si>
    <t>4. Upstream Transportation &amp; Distribution</t>
  </si>
  <si>
    <t>5. Waste Generation in Operations</t>
  </si>
  <si>
    <t>6. Business Travels</t>
  </si>
  <si>
    <t> 2,884.69</t>
  </si>
  <si>
    <t>7. Employee Commute</t>
  </si>
  <si>
    <t>8. Upstream Leased Assets</t>
  </si>
  <si>
    <t>9. Downstream  Transportation &amp; Distribution</t>
  </si>
  <si>
    <t>NA</t>
  </si>
  <si>
    <t>10. Processing of Sold Products</t>
  </si>
  <si>
    <t>11. Use of Sold Products</t>
  </si>
  <si>
    <t>Retail</t>
  </si>
  <si>
    <t> 50,442.66</t>
  </si>
  <si>
    <t> 2753.51</t>
  </si>
  <si>
    <t>12. End-of-Life Treatment of Sold Products</t>
  </si>
  <si>
    <t> 0.83</t>
  </si>
  <si>
    <t> 8.74</t>
  </si>
  <si>
    <t>13. Downstream Leased Assets</t>
  </si>
  <si>
    <t>14. Franchises</t>
  </si>
  <si>
    <t>15. Investments</t>
  </si>
  <si>
    <t>Total Restored Land (ha)</t>
  </si>
  <si>
    <t>Diesel &amp; Motor Engineering PLC - Social Data</t>
  </si>
  <si>
    <t>People &amp; Employees</t>
  </si>
  <si>
    <t>Total employees as at 31st March  </t>
  </si>
  <si>
    <t>Employee retention rate (%) </t>
  </si>
  <si>
    <t>Employee turnover (%) </t>
  </si>
  <si>
    <t>Female employees as a percentage of total employees (%) </t>
  </si>
  <si>
    <t>Number of promotions </t>
  </si>
  <si>
    <t>Total number of female employees in decision making roles  </t>
  </si>
  <si>
    <t>Employee engagement score (out of 5) </t>
  </si>
  <si>
    <t>Employee volunteer hours </t>
  </si>
  <si>
    <t>Employee Trust Index (out of 100) </t>
  </si>
  <si>
    <t>Total number of injuries &amp; occupational diseases </t>
  </si>
  <si>
    <t>Average training hours per employee </t>
  </si>
  <si>
    <t>Investment in training (Rs.000) </t>
  </si>
  <si>
    <t>Total employee benefits distributed (Rs. 000) </t>
  </si>
  <si>
    <t xml:space="preserve">Customers and Society </t>
  </si>
  <si>
    <t>Duty and tariff paid (Rs. 000) </t>
  </si>
  <si>
    <t>DATS Students and Apprenticeship Engagement </t>
  </si>
  <si>
    <t>Employee Composition</t>
  </si>
  <si>
    <t>Female </t>
  </si>
  <si>
    <t>Contract</t>
  </si>
  <si>
    <t>Male </t>
  </si>
  <si>
    <t>Employee Diversity</t>
  </si>
  <si>
    <t>Directors</t>
  </si>
  <si>
    <t>Senior Mgt.</t>
  </si>
  <si>
    <t>Middle Mgt.</t>
  </si>
  <si>
    <t>Junior Mgt.</t>
  </si>
  <si>
    <t>Executive</t>
  </si>
  <si>
    <t>Clerical</t>
  </si>
  <si>
    <t>Manual</t>
  </si>
  <si>
    <t>Sales</t>
  </si>
  <si>
    <t>Total Employees</t>
  </si>
  <si>
    <t>Age Group</t>
  </si>
  <si>
    <t>M</t>
  </si>
  <si>
    <t>F</t>
  </si>
  <si>
    <t>&lt;20 </t>
  </si>
  <si>
    <t>- </t>
  </si>
  <si>
    <t>1 </t>
  </si>
  <si>
    <t>7 </t>
  </si>
  <si>
    <t>4 </t>
  </si>
  <si>
    <t> </t>
  </si>
  <si>
    <t>21-30 </t>
  </si>
  <si>
    <t>21 </t>
  </si>
  <si>
    <t>9 </t>
  </si>
  <si>
    <t>224 </t>
  </si>
  <si>
    <t>111 </t>
  </si>
  <si>
    <t>215 </t>
  </si>
  <si>
    <t>46 </t>
  </si>
  <si>
    <t>234 </t>
  </si>
  <si>
    <t>3 </t>
  </si>
  <si>
    <t>8 </t>
  </si>
  <si>
    <t>31-40 </t>
  </si>
  <si>
    <t>2 </t>
  </si>
  <si>
    <t>26 </t>
  </si>
  <si>
    <t>110 </t>
  </si>
  <si>
    <t>23 </t>
  </si>
  <si>
    <t>276 </t>
  </si>
  <si>
    <t>50 </t>
  </si>
  <si>
    <t>78 </t>
  </si>
  <si>
    <t>6 </t>
  </si>
  <si>
    <t>103 </t>
  </si>
  <si>
    <t>41-50 </t>
  </si>
  <si>
    <t>5 </t>
  </si>
  <si>
    <t>27 </t>
  </si>
  <si>
    <t>79 </t>
  </si>
  <si>
    <t>166 </t>
  </si>
  <si>
    <t>12 </t>
  </si>
  <si>
    <t>63 </t>
  </si>
  <si>
    <t>51&lt; </t>
  </si>
  <si>
    <t>29 </t>
  </si>
  <si>
    <t>58 </t>
  </si>
  <si>
    <t>47 </t>
  </si>
  <si>
    <t>17 </t>
  </si>
  <si>
    <t>14 </t>
  </si>
  <si>
    <t>Total </t>
  </si>
  <si>
    <t>65 </t>
  </si>
  <si>
    <t>239 </t>
  </si>
  <si>
    <t>42 </t>
  </si>
  <si>
    <t>725 </t>
  </si>
  <si>
    <t>179 </t>
  </si>
  <si>
    <t>410 </t>
  </si>
  <si>
    <t>81 </t>
  </si>
  <si>
    <t>405 </t>
  </si>
  <si>
    <t>16 </t>
  </si>
  <si>
    <t>Employee Generations Distribution</t>
  </si>
  <si>
    <t>Generation</t>
  </si>
  <si>
    <t>Count</t>
  </si>
  <si>
    <t>Percentage (%)</t>
  </si>
  <si>
    <t>Baby Boomers (&gt;1946) </t>
  </si>
  <si>
    <t>Gen X (&gt;1965) </t>
  </si>
  <si>
    <t>394 </t>
  </si>
  <si>
    <t>Millennials (&gt;1981) </t>
  </si>
  <si>
    <t>1,102 </t>
  </si>
  <si>
    <t>Gen Z (&gt;1997) </t>
  </si>
  <si>
    <t>718 </t>
  </si>
  <si>
    <t>Grand Total </t>
  </si>
  <si>
    <t>2,241 </t>
  </si>
  <si>
    <t>Employee Trust Index </t>
  </si>
  <si>
    <t>2025 Sri Lanka’s Best Workplaces (Large) (%) </t>
  </si>
  <si>
    <t>Statement </t>
  </si>
  <si>
    <t>I’m proud to tell others that I work here </t>
  </si>
  <si>
    <t>96 </t>
  </si>
  <si>
    <t>People here are treated fairly regardless of their race </t>
  </si>
  <si>
    <t>95 </t>
  </si>
  <si>
    <t>When you join the company, you are made to feel welcome </t>
  </si>
  <si>
    <t>I feel good about the ways we contribute to the community </t>
  </si>
  <si>
    <t>This is a physically safe place to work </t>
  </si>
  <si>
    <t>Employee Health and Safety</t>
  </si>
  <si>
    <t>Rate</t>
  </si>
  <si>
    <t>Total No.</t>
  </si>
  <si>
    <t>Injuries</t>
  </si>
  <si>
    <t>Nil</t>
  </si>
  <si>
    <t>Employee Training and Development</t>
  </si>
  <si>
    <t>No. of Employees Trained</t>
  </si>
  <si>
    <t>No. of Training Hrs </t>
  </si>
  <si>
    <t>Training Hrs per Employee</t>
  </si>
  <si>
    <t>Category</t>
  </si>
  <si>
    <t>Gender</t>
  </si>
  <si>
    <t>Male</t>
  </si>
  <si>
    <t>24 </t>
  </si>
  <si>
    <t>Female</t>
  </si>
  <si>
    <t>34 </t>
  </si>
  <si>
    <t>892.5 </t>
  </si>
  <si>
    <t>660 </t>
  </si>
  <si>
    <t>46.97 </t>
  </si>
  <si>
    <t>19.41 </t>
  </si>
  <si>
    <t>Senior Management </t>
  </si>
  <si>
    <t>279 </t>
  </si>
  <si>
    <t>129 </t>
  </si>
  <si>
    <t>34.88 </t>
  </si>
  <si>
    <t>25.80 </t>
  </si>
  <si>
    <t>40 </t>
  </si>
  <si>
    <t>25 </t>
  </si>
  <si>
    <t>1,371 </t>
  </si>
  <si>
    <t>176 </t>
  </si>
  <si>
    <t>34.28 </t>
  </si>
  <si>
    <t>7.04 </t>
  </si>
  <si>
    <t>Middle Management</t>
  </si>
  <si>
    <t>11 </t>
  </si>
  <si>
    <t>261.5 </t>
  </si>
  <si>
    <t>23.77 </t>
  </si>
  <si>
    <t>4.50 </t>
  </si>
  <si>
    <t>149 </t>
  </si>
  <si>
    <t>144 </t>
  </si>
  <si>
    <t>3,762 </t>
  </si>
  <si>
    <t>2,651 </t>
  </si>
  <si>
    <t>25.25 </t>
  </si>
  <si>
    <t>18.41 </t>
  </si>
  <si>
    <t>Junior Management</t>
  </si>
  <si>
    <t>32 </t>
  </si>
  <si>
    <t>1,105 </t>
  </si>
  <si>
    <t>510 </t>
  </si>
  <si>
    <t>26.31 </t>
  </si>
  <si>
    <t>15.94 </t>
  </si>
  <si>
    <t>333 </t>
  </si>
  <si>
    <t>171 </t>
  </si>
  <si>
    <t>6,565 </t>
  </si>
  <si>
    <t>2,861 </t>
  </si>
  <si>
    <t>19.71 </t>
  </si>
  <si>
    <t>16.73 </t>
  </si>
  <si>
    <t>124 </t>
  </si>
  <si>
    <t>59 </t>
  </si>
  <si>
    <t>2,693.5 </t>
  </si>
  <si>
    <t>896 </t>
  </si>
  <si>
    <t>21.72 </t>
  </si>
  <si>
    <t>15.18 </t>
  </si>
  <si>
    <t>97 </t>
  </si>
  <si>
    <t>51 </t>
  </si>
  <si>
    <t>1,320.5 </t>
  </si>
  <si>
    <t>488 </t>
  </si>
  <si>
    <t>13.61 </t>
  </si>
  <si>
    <t>9.57 </t>
  </si>
  <si>
    <t>Clerical/ Supervisory </t>
  </si>
  <si>
    <t>22 </t>
  </si>
  <si>
    <t>446 </t>
  </si>
  <si>
    <t>38 </t>
  </si>
  <si>
    <t>20.27 </t>
  </si>
  <si>
    <t>19 </t>
  </si>
  <si>
    <t>20.25 </t>
  </si>
  <si>
    <t>4.75 </t>
  </si>
  <si>
    <t>0 </t>
  </si>
  <si>
    <t>66 </t>
  </si>
  <si>
    <t>18 </t>
  </si>
  <si>
    <t>494.5 </t>
  </si>
  <si>
    <t>365 </t>
  </si>
  <si>
    <t>7.49 </t>
  </si>
  <si>
    <t>20.28 </t>
  </si>
  <si>
    <t>709 </t>
  </si>
  <si>
    <t>451 </t>
  </si>
  <si>
    <t>14,494.5 </t>
  </si>
  <si>
    <t>7,244 </t>
  </si>
  <si>
    <t>20.44 </t>
  </si>
  <si>
    <t>16.06 </t>
  </si>
  <si>
    <t>208 </t>
  </si>
  <si>
    <t>105 </t>
  </si>
  <si>
    <t>4,793 </t>
  </si>
  <si>
    <t>1,609 </t>
  </si>
  <si>
    <t>23.04 </t>
  </si>
  <si>
    <t>15.32 </t>
  </si>
  <si>
    <t>Total</t>
  </si>
  <si>
    <t>917 </t>
  </si>
  <si>
    <t>556 </t>
  </si>
  <si>
    <t>19,287.5 </t>
  </si>
  <si>
    <t>8,853 </t>
  </si>
  <si>
    <t>21.03 </t>
  </si>
  <si>
    <t>15.92 </t>
  </si>
  <si>
    <t>Statement of Monetised Value Added and Distributed </t>
  </si>
  <si>
    <t>Group</t>
  </si>
  <si>
    <t>%</t>
  </si>
  <si>
    <t>('000)</t>
  </si>
  <si>
    <t>50,174,979  </t>
  </si>
  <si>
    <t>43,644,295  </t>
  </si>
  <si>
    <t>455,364  </t>
  </si>
  <si>
    <t>575,243  </t>
  </si>
  <si>
    <t> (51,326,673) </t>
  </si>
  <si>
    <t>(31,870,576)  </t>
  </si>
  <si>
    <t>(29,296,138)  </t>
  </si>
  <si>
    <t>Monetised Value Created </t>
  </si>
  <si>
    <t>  18,759,766  </t>
  </si>
  <si>
    <t>14,923,400  </t>
  </si>
  <si>
    <t>Distribution of Value Added </t>
  </si>
  <si>
    <t>Employees</t>
  </si>
  <si>
    <t>41.37% </t>
  </si>
  <si>
    <t>5,865,395  </t>
  </si>
  <si>
    <t>5,570,827  </t>
  </si>
  <si>
    <t>37.33%  </t>
  </si>
  <si>
    <t>Government </t>
  </si>
  <si>
    <t>12.82% </t>
  </si>
  <si>
    <t>10,367,475  </t>
  </si>
  <si>
    <t>5,782,299  </t>
  </si>
  <si>
    <t>38.75%  </t>
  </si>
  <si>
    <t>Lenders </t>
  </si>
  <si>
    <t>16.69% </t>
  </si>
  <si>
    <t>2,652,099  </t>
  </si>
  <si>
    <t>2,992,174  </t>
  </si>
  <si>
    <t>20.05%  </t>
  </si>
  <si>
    <t>0.45% </t>
  </si>
  <si>
    <t>70,028  </t>
  </si>
  <si>
    <t>31,174  </t>
  </si>
  <si>
    <t>0.21%  </t>
  </si>
  <si>
    <t>Shareholders </t>
  </si>
  <si>
    <t>0.30% </t>
  </si>
  <si>
    <t>46,157  </t>
  </si>
  <si>
    <t>112,119  </t>
  </si>
  <si>
    <t>0.75%  </t>
  </si>
  <si>
    <t>(4.49%) </t>
  </si>
  <si>
    <t>(694,522)  </t>
  </si>
  <si>
    <t>434,807  </t>
  </si>
  <si>
    <t>Depreciation Set Aside </t>
  </si>
  <si>
    <t>3.16%  </t>
  </si>
  <si>
    <t>489,451  </t>
  </si>
  <si>
    <t>454,321  </t>
  </si>
  <si>
    <t>Profit Retained </t>
  </si>
  <si>
    <t>(7.66%)  </t>
  </si>
  <si>
    <t>(1,183,973   )</t>
  </si>
  <si>
    <t>( 19,514   )</t>
  </si>
  <si>
    <t>18,306,632  </t>
  </si>
  <si>
    <t>Duty and Tariffs Breakdown (Rs. '000)</t>
  </si>
  <si>
    <t>Group Total </t>
  </si>
  <si>
    <t xml:space="preserve">Investments for Sustainability Initiatives </t>
  </si>
  <si>
    <t>Investment for environmental initiatives </t>
  </si>
  <si>
    <t>Investment for social initiatives </t>
  </si>
  <si>
    <t>DATS (Graduates) </t>
  </si>
  <si>
    <t>DATS passed out students from part time courses </t>
  </si>
  <si>
    <t>Diesel &amp; Motor Engineering PLC - Governance Data</t>
  </si>
  <si>
    <t>Values and Ethics</t>
  </si>
  <si>
    <t>Employees trained on DIMO’s code of conduct </t>
  </si>
  <si>
    <t>Number of whistle-blowers cases reported and solved</t>
  </si>
  <si>
    <t>Anti-harassment helpline cases reported and solved </t>
  </si>
  <si>
    <t>Management Systems</t>
  </si>
  <si>
    <t>Number of board meetings held</t>
  </si>
  <si>
    <t>Female representation of board</t>
  </si>
  <si>
    <t>Number of audit committee meetings</t>
  </si>
  <si>
    <t>Number of total audits conducted on management systems </t>
  </si>
  <si>
    <t>Number of major non-compliances reported in Management Systems</t>
  </si>
  <si>
    <t>Data privacy and Security</t>
  </si>
  <si>
    <t>Employee trained on data privacy </t>
  </si>
  <si>
    <t> Management Systems in ESG Governance</t>
  </si>
  <si>
    <t>Accredited</t>
  </si>
  <si>
    <t>Environmental Management System </t>
  </si>
  <si>
    <t>Consistent with the organization's environmental policy, the intended outcomes of an environmental management system include the enhancement of environmental performance, fulfilment of compliance obligations, and achievement of environmental objectives.  </t>
  </si>
  <si>
    <t>ISO 14001:2015 </t>
  </si>
  <si>
    <t>Quality Management System </t>
  </si>
  <si>
    <t>Needs to demonstrate the ability to consistently provide products and services that meet customer needs within applicable statutory and regulatory requirements. Aims to enhance customer satisfaction through the effective application of the system, including processes for improvement of the system and the assurance of conformity to applicable statutory and regulatory requirements</t>
  </si>
  <si>
    <t>ISO 9001:2015 </t>
  </si>
  <si>
    <t>Occupational Health and Safety Management System  </t>
  </si>
  <si>
    <t>Consistent with the organization's OH&amp;S policy, the intended outcomes of an OH&amp;S management system include continual improvement of OH&amp;S performance, fulfilment of legal requirements and other requirements, achievement of OH&amp;S objectives.</t>
  </si>
  <si>
    <t>ISO 45001: 2018</t>
  </si>
  <si>
    <t>GHG Emission Inventory &amp; Verification </t>
  </si>
  <si>
    <t>Greenhouse gas and climate change management and related activities </t>
  </si>
  <si>
    <t>ISO 14064-1: 2018 </t>
  </si>
  <si>
    <t>Information Security Management System  </t>
  </si>
  <si>
    <t>The system governs the establishment, implementation, maintenance, and continual improvement of an Information Security Management System (ISMS). It covers areas related to protecting the confidentiality, integrity, and availability of information. </t>
  </si>
  <si>
    <t>Diesel &amp; Motor Engineering PLC - Policies</t>
  </si>
  <si>
    <t>Diesel &amp; Motor Engineering PLC</t>
  </si>
  <si>
    <t>For any clarification or inquires, please reach out to dimo@dimolanka.com</t>
  </si>
  <si>
    <t>DIMO Single Use Plastic Policy</t>
  </si>
  <si>
    <t>Environmental Policy</t>
  </si>
  <si>
    <t>Occupational Health &amp; Safety Policy</t>
  </si>
  <si>
    <t>Quality Policy</t>
  </si>
  <si>
    <t>Privacy Policy</t>
  </si>
  <si>
    <t>Patron Member - Biodiversity Sri Lanka</t>
  </si>
  <si>
    <t>Member - United Nations Global Compact</t>
  </si>
  <si>
    <t>Member - Ceylon Chamber of Commerce</t>
  </si>
  <si>
    <t>Near-term Targets - Science Based Targets Initiative</t>
  </si>
  <si>
    <r>
      <t xml:space="preserve">Revision: </t>
    </r>
    <r>
      <rPr>
        <sz val="9"/>
        <color theme="1"/>
        <rFont val="Libre Franklin"/>
      </rPr>
      <t>30 May 2026</t>
    </r>
  </si>
  <si>
    <r>
      <t>Total GHG emission   (tCO</t>
    </r>
    <r>
      <rPr>
        <vertAlign val="subscript"/>
        <sz val="9"/>
        <color rgb="FF000000"/>
        <rFont val="Libre Franklin"/>
      </rPr>
      <t>2</t>
    </r>
    <r>
      <rPr>
        <sz val="9"/>
        <color rgb="FF000000"/>
        <rFont val="libre franklin"/>
      </rPr>
      <t xml:space="preserve">e)  </t>
    </r>
  </si>
  <si>
    <r>
      <t>Total Scope 1 &amp; 2 GHG emission   (tCO</t>
    </r>
    <r>
      <rPr>
        <vertAlign val="subscript"/>
        <sz val="9"/>
        <color rgb="FF000000"/>
        <rFont val="Libre Franklin"/>
      </rPr>
      <t>2</t>
    </r>
    <r>
      <rPr>
        <sz val="9"/>
        <color rgb="FF000000"/>
        <rFont val="libre franklin"/>
      </rPr>
      <t>e)</t>
    </r>
  </si>
  <si>
    <t>*222,581</t>
  </si>
  <si>
    <t>**657,004</t>
  </si>
  <si>
    <t>*Group's first comprehensive verified GHG emission inventory &amp; baseline inventory | Verified with ISO 14064-1:2018 by Sri Lanka Climate Fund (pvt) LTD.</t>
  </si>
  <si>
    <t>**Scope 3 emissions were increased due to high vehicles sales | Verified with ISO 14064-1:2018 by Sri Lanka Climate Fund (pvt) LTD.</t>
  </si>
  <si>
    <t>KPI Progress</t>
  </si>
  <si>
    <t>Diesel &amp; Motor Engineering PLC - Sustainability KPI Progess</t>
  </si>
  <si>
    <t>Business</t>
  </si>
  <si>
    <t>Social</t>
  </si>
  <si>
    <t>Environment</t>
  </si>
  <si>
    <t>2030 KPI</t>
  </si>
  <si>
    <t>Policies</t>
  </si>
  <si>
    <t>1 million</t>
  </si>
  <si>
    <t>Revenue generated from sustainable products &amp; services (%)</t>
  </si>
  <si>
    <t>Women in decision making roles (%)</t>
  </si>
  <si>
    <t>Positive impact on individuals (No.)</t>
  </si>
  <si>
    <t>Reuse of treated water (%)</t>
  </si>
  <si>
    <t>Zero waste to landfills (%)</t>
  </si>
  <si>
    <t>Reduction of scope 3 emissions per LKR value add (%)</t>
  </si>
  <si>
    <t>1:1 Restoration (ha)</t>
  </si>
  <si>
    <t>Reduction of scope 2 emissions (%)</t>
  </si>
  <si>
    <t>Reduction of combined scope 1 &amp; 2 emissions (%)</t>
  </si>
  <si>
    <t>Total renewable energy generation (MWh)</t>
  </si>
  <si>
    <t>Comissioned in 2025/26</t>
  </si>
  <si>
    <t>Planned to initiate</t>
  </si>
  <si>
    <t>Diesel &amp; Motor Engineering PLC - Commitments &amp; Memberships</t>
  </si>
  <si>
    <t>Institute of Chartered Accountants of Sri Lanka</t>
  </si>
  <si>
    <t>Ceylon Motor Traders Association</t>
  </si>
  <si>
    <t>Employer’s Federation of Ceylon</t>
  </si>
  <si>
    <t>German Chamber of Industry and Commerce (AHK)</t>
  </si>
  <si>
    <t>Sri Lanka Food Processors Association</t>
  </si>
  <si>
    <t>The Ceylon Chamber of Commerce</t>
  </si>
  <si>
    <t>European Chamber of Commerce of Sri Lanka</t>
  </si>
  <si>
    <t>The Export Development Board</t>
  </si>
  <si>
    <t>The Colombo Stock Exchange</t>
  </si>
  <si>
    <t>HR Policy</t>
  </si>
  <si>
    <t>Policy on the matters relating to the Board of Directors</t>
  </si>
  <si>
    <t>Policy on Board Committees</t>
  </si>
  <si>
    <t>Policy on Corporate Governance, Nominations and Re-election</t>
  </si>
  <si>
    <t>Policy on Remuneration</t>
  </si>
  <si>
    <t>Policy on Internal Code of Business Conduct and Ethics for all Directors and Employees, including Policies on Trading in the Company’s Shares in CSE</t>
  </si>
  <si>
    <t>Policy on Risk Management and Internal Controls</t>
  </si>
  <si>
    <t>Policy on Relations with Shareholders and Investors</t>
  </si>
  <si>
    <t>Policy on Control and Management of Company Assets and Shareholder Investments</t>
  </si>
  <si>
    <t>Policy on Corporate Disclosures</t>
  </si>
  <si>
    <t>Policy on Whistleblowing</t>
  </si>
  <si>
    <t>Policy on Anti-Bribery and Corruption</t>
  </si>
  <si>
    <t>Supplier Code of Conduct</t>
  </si>
  <si>
    <t>Policy on Environmental, Social and Governance Sustainability</t>
  </si>
  <si>
    <r>
      <t xml:space="preserve">Zero Waste to Landfill Policy </t>
    </r>
    <r>
      <rPr>
        <sz val="7"/>
        <color theme="1" tint="0.499984740745262"/>
        <rFont val="Libre Franklin"/>
      </rPr>
      <t>(In review)</t>
    </r>
  </si>
  <si>
    <t></t>
  </si>
  <si>
    <t>Commitments &amp; Memberships</t>
  </si>
  <si>
    <t>The data contained in this document is consolidated from published integrated annual reports dating back to the 2020/21 financial year. As a corporate sustainability leader, DIMO remains committed to upholding the highest standards of transparency for all stakeholders while vigorously pursuing its long-term sustainable development objectives.</t>
  </si>
  <si>
    <t>Environmental, Social and Governance (ESG) data</t>
  </si>
  <si>
    <t>KPI progress</t>
  </si>
  <si>
    <t>Permanent</t>
  </si>
  <si>
    <t>Reused 62%
Recycled 32%
Energy Recovery 6%</t>
  </si>
  <si>
    <t>Reused 41%
Recycled 51%
Energy Recovery 8.6%</t>
  </si>
  <si>
    <t>**
Reused 50%
Recycled 46%
Energy Recovery 4%</t>
  </si>
  <si>
    <t>Reused 57%
Recycled 22%
Energy Recovery 21%</t>
  </si>
  <si>
    <t>Reused 43%
Recycled 33%
Energy Recovery 24%</t>
  </si>
  <si>
    <t>*Reduction of scope 1 emissions (%)</t>
  </si>
  <si>
    <t xml:space="preserve">*Emission KPI was revised from 2025/26 | Previous KPI: 50% Emission reduction by 2030 from 2019 baseline </t>
  </si>
  <si>
    <t>(Baseline - 2024/25 group GHG inventory)</t>
  </si>
  <si>
    <t>**DIMO's four main branches (Head Office, DIMO800, Weliweriya, Siyambalape) waste inventories were verified with Zero Waste to      Landfill Certification by the Control Union Inspections (Pvt) Ltd. 
   99.87% waste diverted from landfills</t>
  </si>
  <si>
    <t>***GHG emission reduction (%)</t>
  </si>
  <si>
    <t>***Discontinued from FY 2024/25</t>
  </si>
  <si>
    <t>DIMO Embilipitiya solar PV plant</t>
  </si>
  <si>
    <t>DIMO Beliatta solar PV plant</t>
  </si>
  <si>
    <t>DIMO Anuradhapura solar PV plant</t>
  </si>
  <si>
    <t>DIMO Galle 1 solar PV plant</t>
  </si>
  <si>
    <t>DIMO Galle 2 solar PV plant</t>
  </si>
  <si>
    <t>DIMO Galle 3 solar PV plant</t>
  </si>
  <si>
    <t>DIMO Galle 4 solar PV plant</t>
  </si>
  <si>
    <t>DIMO Head office</t>
  </si>
  <si>
    <t>DIMO Engineering Solutions, Jethawana Rd.</t>
  </si>
  <si>
    <t>Cotton waste (kg)</t>
  </si>
  <si>
    <t>Paint tins (Units)</t>
  </si>
  <si>
    <t>Waste oil (kg)</t>
  </si>
  <si>
    <t>Contaminated paper (kg)</t>
  </si>
  <si>
    <t>Saw dust (kg)</t>
  </si>
  <si>
    <t>Cardboard boxes (kg)</t>
  </si>
  <si>
    <t>Metal scrap (kg)</t>
  </si>
  <si>
    <t>Food/Organic waste (kg)</t>
  </si>
  <si>
    <t>Oil filters (Units)</t>
  </si>
  <si>
    <t>Metal dust (kg)</t>
  </si>
  <si>
    <t>A4 papers (kg)</t>
  </si>
  <si>
    <t>Gunny bags (Units)</t>
  </si>
  <si>
    <t>Glass bottles (kg)</t>
  </si>
  <si>
    <t>Fruit waste (kg)</t>
  </si>
  <si>
    <t>Plastic cans (kg)</t>
  </si>
  <si>
    <t>Total group level GHG emissions</t>
  </si>
  <si>
    <t>Acetylene emissions</t>
  </si>
  <si>
    <t>Fertilizer use</t>
  </si>
  <si>
    <t>Off-road vehicles</t>
  </si>
  <si>
    <t xml:space="preserve">Fire extinguishers </t>
  </si>
  <si>
    <t>Air conditionors</t>
  </si>
  <si>
    <t>Purchased goods</t>
  </si>
  <si>
    <t>Purchased services</t>
  </si>
  <si>
    <t>Raw materials</t>
  </si>
  <si>
    <t>Upstream emissions of purchased fuels</t>
  </si>
  <si>
    <t>T&amp;D loss</t>
  </si>
  <si>
    <t>Freight emissions</t>
  </si>
  <si>
    <t>Downstream delivery</t>
  </si>
  <si>
    <t xml:space="preserve">Air travels </t>
  </si>
  <si>
    <t>Employee fuel cards &amp; reimbursements</t>
  </si>
  <si>
    <t>Passenger vehicles</t>
  </si>
  <si>
    <t>Commercial vehicles</t>
  </si>
  <si>
    <t>Agri fertilizer</t>
  </si>
  <si>
    <t>Refrigerant gases from customers</t>
  </si>
  <si>
    <t>Construction machineries</t>
  </si>
  <si>
    <t>Internal transportation &amp; distribution</t>
  </si>
  <si>
    <t>‘Life to Reef’ – Coral restoration at Rumassala</t>
  </si>
  <si>
    <t>‘Life’ project at Kanneliya</t>
  </si>
  <si>
    <t>Mangrove restoration at Galle</t>
  </si>
  <si>
    <t>Marine turtle conservation at Panama</t>
  </si>
  <si>
    <t xml:space="preserve"> 'Life to our national parks' at Lunugamvehera</t>
  </si>
  <si>
    <t>Customer satisfaction Index (%) </t>
  </si>
  <si>
    <t>Investment in sustainability initiatives (Rs. 000) </t>
  </si>
  <si>
    <t>DATS students and apprenticeship engagement </t>
  </si>
  <si>
    <t>Occupational diseases </t>
  </si>
  <si>
    <t>Lost working days </t>
  </si>
  <si>
    <t>Work-related fatalities </t>
  </si>
  <si>
    <t>For the period of</t>
  </si>
  <si>
    <t>Gross turnover</t>
  </si>
  <si>
    <t>Other income</t>
  </si>
  <si>
    <t>Less: Cost of materials and services bought in </t>
  </si>
  <si>
    <t>Investment in social &amp; environmental progress </t>
  </si>
  <si>
    <t>Retained in the business </t>
  </si>
  <si>
    <t>Duty on imports </t>
  </si>
  <si>
    <t>Corporate income tax </t>
  </si>
  <si>
    <t>Other taxes, including the value-added tax </t>
  </si>
  <si>
    <t>Universities/Technical institutes </t>
  </si>
  <si>
    <t>Anti-harrasment policy</t>
  </si>
  <si>
    <t>(Baseline - 2019/20 group GHG inventory)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</si>
</sst>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0.0_);_(* \(#,##0.0\);_(* &quot;-&quot;??_);_(@_)"/>
    <numFmt numFmtId="166" formatCode="0.0000%"/>
    <numFmt numFmtId="167" formatCode="0.00000%"/>
    <numFmt numFmtId="168" formatCode="0.000%"/>
    <numFmt numFmtId="169" formatCode="_(* #,##0_);_(* \(#,##0\);_(* &quot;-&quot;??_);_(@_)"/>
    <numFmt numFmtId="170" formatCode="_-* #,##0_-;\-* #,##0_-;_-* &quot;-&quot;??_-;_-@_-"/>
    <numFmt numFmtId="171" formatCode="#,##0.0"/>
  </numFmts>
  <fonts count="50">
    <font>
      <sz val="11"/>
      <color theme="1"/>
      <name val="Aptos Narrow"/>
      <family val="2"/>
      <scheme val="minor"/>
    </font>
    <font>
      <sz val="11"/>
      <color theme="1"/>
      <name val="Libre Franklin"/>
    </font>
    <font>
      <b/>
      <sz val="11"/>
      <color theme="3" tint="9.9978637043366805E-2"/>
      <name val="Libre Franklin"/>
    </font>
    <font>
      <sz val="9"/>
      <color theme="1"/>
      <name val="Libre Franklin"/>
    </font>
    <font>
      <b/>
      <sz val="9"/>
      <color theme="3" tint="9.9978637043366805E-2"/>
      <name val="Libre Franklin"/>
    </font>
    <font>
      <sz val="9"/>
      <name val="Libre Franklin"/>
    </font>
    <font>
      <b/>
      <sz val="9"/>
      <color theme="1"/>
      <name val="Libre Franklin"/>
    </font>
    <font>
      <sz val="8"/>
      <name val="Aptos Narrow"/>
      <family val="2"/>
      <scheme val="minor"/>
    </font>
    <font>
      <b/>
      <vertAlign val="subscript"/>
      <sz val="9"/>
      <color theme="3" tint="9.9978637043366805E-2"/>
      <name val="Libre Franklin"/>
    </font>
    <font>
      <b/>
      <sz val="9"/>
      <color theme="7" tint="-0.249977111117893"/>
      <name val="Libre Franklin"/>
    </font>
    <font>
      <b/>
      <sz val="9"/>
      <color theme="0"/>
      <name val="Libre Franklin"/>
    </font>
    <font>
      <u/>
      <sz val="11"/>
      <color theme="10"/>
      <name val="Aptos Narrow"/>
      <family val="2"/>
      <scheme val="minor"/>
    </font>
    <font>
      <sz val="8"/>
      <color rgb="FF666666"/>
      <name val="Libre Franklin"/>
    </font>
    <font>
      <sz val="10"/>
      <name val="Arial"/>
      <family val="2"/>
    </font>
    <font>
      <sz val="14"/>
      <name val="Libre Franklin"/>
    </font>
    <font>
      <b/>
      <sz val="10"/>
      <color rgb="FF00633F"/>
      <name val="Libre Franklin"/>
    </font>
    <font>
      <b/>
      <sz val="11"/>
      <color theme="1"/>
      <name val="Libre Franklin"/>
    </font>
    <font>
      <sz val="10"/>
      <color theme="1"/>
      <name val="Libre Franklin"/>
    </font>
    <font>
      <b/>
      <sz val="10"/>
      <color theme="3" tint="9.9978637043366805E-2"/>
      <name val="Libre Franklin"/>
    </font>
    <font>
      <sz val="11"/>
      <color theme="1"/>
      <name val="L"/>
    </font>
    <font>
      <b/>
      <sz val="11"/>
      <color theme="3" tint="9.9978637043366805E-2"/>
      <name val="L"/>
    </font>
    <font>
      <b/>
      <sz val="9"/>
      <color theme="3" tint="9.9978637043366805E-2"/>
      <name val="L"/>
    </font>
    <font>
      <b/>
      <sz val="9"/>
      <color theme="0"/>
      <name val="L"/>
    </font>
    <font>
      <sz val="10"/>
      <color rgb="FF000000"/>
      <name val="L"/>
    </font>
    <font>
      <b/>
      <sz val="11"/>
      <color rgb="FF000000"/>
      <name val="L"/>
    </font>
    <font>
      <b/>
      <sz val="9"/>
      <color theme="1"/>
      <name val="L"/>
    </font>
    <font>
      <sz val="9"/>
      <color theme="1"/>
      <name val="L"/>
    </font>
    <font>
      <b/>
      <sz val="9"/>
      <color theme="7" tint="-0.249977111117893"/>
      <name val="L"/>
    </font>
    <font>
      <sz val="9"/>
      <color theme="1" tint="0.34998626667073579"/>
      <name val="Libre Franklin"/>
    </font>
    <font>
      <b/>
      <sz val="11"/>
      <color theme="1"/>
      <name val="L"/>
    </font>
    <font>
      <b/>
      <sz val="9"/>
      <name val="Libre Franklin"/>
    </font>
    <font>
      <i/>
      <sz val="9"/>
      <color theme="7" tint="-0.249977111117893"/>
      <name val="Libre Franklin"/>
    </font>
    <font>
      <b/>
      <sz val="9"/>
      <color theme="1" tint="0.34998626667073579"/>
      <name val="Libre Franklin"/>
    </font>
    <font>
      <b/>
      <sz val="16"/>
      <color theme="3"/>
      <name val="Libre Franklin"/>
    </font>
    <font>
      <b/>
      <sz val="10"/>
      <color theme="3"/>
      <name val="Libre Franklin"/>
    </font>
    <font>
      <sz val="9"/>
      <color rgb="FF000000"/>
      <name val="libre franklin"/>
    </font>
    <font>
      <vertAlign val="subscript"/>
      <sz val="9"/>
      <color rgb="FF000000"/>
      <name val="Libre Franklin"/>
    </font>
    <font>
      <vertAlign val="superscript"/>
      <sz val="9"/>
      <color rgb="FF000000"/>
      <name val="Libre Franklin"/>
    </font>
    <font>
      <sz val="11"/>
      <color theme="1"/>
      <name val="Aptos Narrow"/>
      <family val="2"/>
      <scheme val="minor"/>
    </font>
    <font>
      <b/>
      <sz val="9"/>
      <color rgb="FF000000"/>
      <name val="Libre Franklin"/>
    </font>
    <font>
      <b/>
      <vertAlign val="superscript"/>
      <sz val="9"/>
      <color rgb="FF000000"/>
      <name val="Libre Franklin"/>
    </font>
    <font>
      <sz val="11"/>
      <color theme="0"/>
      <name val="Aptos Narrow"/>
      <family val="2"/>
      <scheme val="minor"/>
    </font>
    <font>
      <b/>
      <sz val="16"/>
      <color theme="0"/>
      <name val="Libre Franklin"/>
    </font>
    <font>
      <sz val="7"/>
      <color theme="2" tint="-0.749992370372631"/>
      <name val="Libre Franklin"/>
    </font>
    <font>
      <sz val="7"/>
      <color theme="1" tint="0.34998626667073579"/>
      <name val="Libre Franklin"/>
    </font>
    <font>
      <sz val="7"/>
      <color theme="1" tint="0.499984740745262"/>
      <name val="Libre Franklin"/>
    </font>
    <font>
      <sz val="11"/>
      <color theme="1" tint="0.34998626667073579"/>
      <name val="Wingdings 2"/>
      <family val="1"/>
      <charset val="2"/>
    </font>
    <font>
      <sz val="9"/>
      <color rgb="FFC00000"/>
      <name val="Libre Franklin"/>
    </font>
    <font>
      <sz val="11"/>
      <color rgb="FFC00000"/>
      <name val="Libre Franklin"/>
    </font>
    <font>
      <sz val="7"/>
      <color rgb="FFC00000"/>
      <name val="Libre Franklin"/>
    </font>
  </fonts>
  <fills count="9">
    <fill>
      <patternFill patternType="none"/>
    </fill>
    <fill>
      <patternFill patternType="gray125"/>
    </fill>
    <fill>
      <patternFill patternType="solid">
        <fgColor theme="0" tint="-4.9989318521683403E-2"/>
        <bgColor indexed="64"/>
      </patternFill>
    </fill>
    <fill>
      <patternFill patternType="solid">
        <fgColor theme="3" tint="0.249977111117893"/>
        <bgColor indexed="64"/>
      </patternFill>
    </fill>
    <fill>
      <patternFill patternType="solid">
        <fgColor theme="3" tint="9.9978637043366805E-2"/>
        <bgColor indexed="64"/>
      </patternFill>
    </fill>
    <fill>
      <patternFill patternType="solid">
        <fgColor theme="0"/>
        <bgColor indexed="64"/>
      </patternFill>
    </fill>
    <fill>
      <patternFill patternType="solid">
        <fgColor indexed="9"/>
        <bgColor indexed="64"/>
      </patternFill>
    </fill>
    <fill>
      <patternFill patternType="solid">
        <fgColor theme="3"/>
        <bgColor indexed="64"/>
      </patternFill>
    </fill>
    <fill>
      <patternFill patternType="solid">
        <fgColor rgb="FFFEF7F4"/>
        <bgColor indexed="64"/>
      </patternFill>
    </fill>
  </fills>
  <borders count="28">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rgb="FF000000"/>
      </top>
      <bottom/>
      <diagonal/>
    </border>
    <border>
      <left/>
      <right/>
      <top style="thin">
        <color indexed="64"/>
      </top>
      <bottom style="medium">
        <color rgb="FF000000"/>
      </bottom>
      <diagonal/>
    </border>
    <border>
      <left/>
      <right/>
      <top/>
      <bottom style="thin">
        <color rgb="FF000000"/>
      </bottom>
      <diagonal/>
    </border>
    <border>
      <left/>
      <right/>
      <top/>
      <bottom style="medium">
        <color rgb="FF000000"/>
      </bottom>
      <diagonal/>
    </border>
    <border>
      <left/>
      <right/>
      <top style="thin">
        <color rgb="FF000000"/>
      </top>
      <bottom style="thin">
        <color rgb="FF000000"/>
      </bottom>
      <diagonal/>
    </border>
    <border>
      <left/>
      <right style="thin">
        <color rgb="FF000000"/>
      </right>
      <top style="thin">
        <color auto="1"/>
      </top>
      <bottom style="thin">
        <color auto="1"/>
      </bottom>
      <diagonal/>
    </border>
    <border>
      <left/>
      <right style="thin">
        <color rgb="FF000000"/>
      </right>
      <top style="thin">
        <color indexed="64"/>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style="medium">
        <color indexed="64"/>
      </top>
      <bottom/>
      <diagonal/>
    </border>
    <border>
      <left style="thin">
        <color indexed="64"/>
      </left>
      <right/>
      <top style="thin">
        <color indexed="64"/>
      </top>
      <bottom style="medium">
        <color rgb="FF000000"/>
      </bottom>
      <diagonal/>
    </border>
    <border>
      <left/>
      <right/>
      <top style="thin">
        <color rgb="FF000000"/>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s>
  <cellStyleXfs count="4">
    <xf numFmtId="0" fontId="0" fillId="0" borderId="0"/>
    <xf numFmtId="0" fontId="11" fillId="0" borderId="0" applyNumberFormat="0" applyFill="0" applyBorder="0" applyAlignment="0" applyProtection="0"/>
    <xf numFmtId="0" fontId="13" fillId="0" borderId="0">
      <protection locked="0"/>
    </xf>
    <xf numFmtId="164" fontId="38" fillId="0" borderId="0" applyFont="0" applyFill="0" applyBorder="0" applyAlignment="0" applyProtection="0"/>
  </cellStyleXfs>
  <cellXfs count="382">
    <xf numFmtId="0" fontId="0" fillId="0" borderId="0" xfId="0"/>
    <xf numFmtId="0" fontId="1" fillId="0" borderId="0" xfId="0" applyFont="1"/>
    <xf numFmtId="0" fontId="2" fillId="0" borderId="0" xfId="0" applyFont="1"/>
    <xf numFmtId="0" fontId="3" fillId="0" borderId="0" xfId="0" applyFont="1"/>
    <xf numFmtId="0" fontId="9" fillId="0" borderId="0" xfId="0" applyFont="1"/>
    <xf numFmtId="0" fontId="1" fillId="0" borderId="1" xfId="0" applyFont="1" applyBorder="1"/>
    <xf numFmtId="0" fontId="1" fillId="0" borderId="2" xfId="0" applyFont="1" applyBorder="1"/>
    <xf numFmtId="0" fontId="4" fillId="0" borderId="2" xfId="0" applyFont="1" applyBorder="1"/>
    <xf numFmtId="0" fontId="3" fillId="0" borderId="1" xfId="0" applyFont="1" applyBorder="1"/>
    <xf numFmtId="0" fontId="1" fillId="5" borderId="0" xfId="0" applyFont="1" applyFill="1"/>
    <xf numFmtId="0" fontId="1" fillId="0" borderId="4" xfId="0" applyFont="1" applyBorder="1"/>
    <xf numFmtId="0" fontId="4" fillId="0" borderId="4" xfId="0" applyFont="1" applyBorder="1"/>
    <xf numFmtId="0" fontId="6" fillId="0" borderId="2" xfId="0" applyFont="1" applyBorder="1"/>
    <xf numFmtId="0" fontId="6" fillId="0" borderId="0" xfId="0" applyFont="1"/>
    <xf numFmtId="0" fontId="1" fillId="0" borderId="2" xfId="0" applyFont="1" applyBorder="1" applyAlignment="1">
      <alignment horizontal="center"/>
    </xf>
    <xf numFmtId="0" fontId="1" fillId="0" borderId="5" xfId="0" applyFont="1" applyBorder="1"/>
    <xf numFmtId="0" fontId="3" fillId="0" borderId="5" xfId="0" applyFont="1" applyBorder="1"/>
    <xf numFmtId="0" fontId="4" fillId="0" borderId="2" xfId="0" applyFont="1" applyBorder="1" applyAlignment="1">
      <alignment horizontal="center"/>
    </xf>
    <xf numFmtId="0" fontId="1" fillId="0" borderId="0" xfId="0" applyFont="1" applyAlignment="1">
      <alignment horizontal="center"/>
    </xf>
    <xf numFmtId="0" fontId="3" fillId="0" borderId="2" xfId="0" applyFont="1" applyBorder="1"/>
    <xf numFmtId="0" fontId="6" fillId="0" borderId="4" xfId="0" applyFont="1" applyBorder="1"/>
    <xf numFmtId="0" fontId="9" fillId="0" borderId="2" xfId="0" applyFont="1" applyBorder="1"/>
    <xf numFmtId="0" fontId="3" fillId="0" borderId="4" xfId="0" applyFont="1" applyBorder="1"/>
    <xf numFmtId="0" fontId="1" fillId="0" borderId="6" xfId="0" applyFont="1" applyBorder="1"/>
    <xf numFmtId="0" fontId="9" fillId="0" borderId="6" xfId="0" applyFont="1" applyBorder="1"/>
    <xf numFmtId="0" fontId="3" fillId="0" borderId="6" xfId="0" applyFont="1" applyBorder="1"/>
    <xf numFmtId="0" fontId="1" fillId="0" borderId="7" xfId="0" applyFont="1" applyBorder="1"/>
    <xf numFmtId="0" fontId="9" fillId="0" borderId="7" xfId="0" applyFont="1" applyBorder="1"/>
    <xf numFmtId="0" fontId="3" fillId="0" borderId="7" xfId="0" applyFont="1" applyBorder="1"/>
    <xf numFmtId="0" fontId="6" fillId="0" borderId="7" xfId="0" applyFont="1" applyBorder="1"/>
    <xf numFmtId="0" fontId="12" fillId="0" borderId="0" xfId="0" applyFont="1" applyAlignment="1">
      <alignment vertical="center"/>
    </xf>
    <xf numFmtId="0" fontId="14" fillId="0" borderId="0" xfId="2" applyFont="1" applyProtection="1">
      <protection hidden="1"/>
    </xf>
    <xf numFmtId="0" fontId="15" fillId="6" borderId="0" xfId="1" applyFont="1" applyFill="1" applyProtection="1">
      <protection hidden="1"/>
    </xf>
    <xf numFmtId="0" fontId="16" fillId="6" borderId="0" xfId="2" applyFont="1" applyFill="1" applyProtection="1">
      <protection hidden="1"/>
    </xf>
    <xf numFmtId="0" fontId="17" fillId="0" borderId="1" xfId="0" applyFont="1" applyBorder="1"/>
    <xf numFmtId="0" fontId="19" fillId="0" borderId="0" xfId="0" applyFont="1"/>
    <xf numFmtId="0" fontId="20" fillId="0" borderId="0" xfId="0" applyFont="1"/>
    <xf numFmtId="0" fontId="19" fillId="0" borderId="13" xfId="0" applyFont="1" applyBorder="1"/>
    <xf numFmtId="0" fontId="19" fillId="0" borderId="9" xfId="0" applyFont="1" applyBorder="1"/>
    <xf numFmtId="0" fontId="23" fillId="0" borderId="4" xfId="0" applyFont="1" applyBorder="1" applyAlignment="1">
      <alignment wrapText="1" readingOrder="1"/>
    </xf>
    <xf numFmtId="0" fontId="24" fillId="0" borderId="0" xfId="0" applyFont="1"/>
    <xf numFmtId="0" fontId="23" fillId="0" borderId="0" xfId="0" applyFont="1" applyAlignment="1">
      <alignment wrapText="1" readingOrder="1"/>
    </xf>
    <xf numFmtId="0" fontId="19" fillId="0" borderId="12" xfId="0" applyFont="1" applyBorder="1"/>
    <xf numFmtId="0" fontId="25" fillId="0" borderId="0" xfId="0" applyFont="1"/>
    <xf numFmtId="0" fontId="26" fillId="0" borderId="0" xfId="0" applyFont="1"/>
    <xf numFmtId="0" fontId="26" fillId="0" borderId="0" xfId="0" applyFont="1" applyAlignment="1">
      <alignment horizontal="center"/>
    </xf>
    <xf numFmtId="0" fontId="19" fillId="0" borderId="5" xfId="0" applyFont="1" applyBorder="1"/>
    <xf numFmtId="0" fontId="19" fillId="0" borderId="0" xfId="0" applyFont="1" applyAlignment="1">
      <alignment horizontal="center"/>
    </xf>
    <xf numFmtId="0" fontId="19" fillId="0" borderId="6" xfId="0" applyFont="1" applyBorder="1"/>
    <xf numFmtId="0" fontId="23" fillId="0" borderId="5" xfId="0" applyFont="1" applyBorder="1" applyAlignment="1">
      <alignment wrapText="1" readingOrder="1"/>
    </xf>
    <xf numFmtId="0" fontId="19" fillId="0" borderId="4" xfId="0" applyFont="1" applyBorder="1"/>
    <xf numFmtId="0" fontId="27" fillId="0" borderId="0" xfId="0" applyFont="1"/>
    <xf numFmtId="0" fontId="21" fillId="0" borderId="0" xfId="0" applyFont="1"/>
    <xf numFmtId="0" fontId="3" fillId="0" borderId="8" xfId="0" applyFont="1" applyBorder="1"/>
    <xf numFmtId="0" fontId="6" fillId="0" borderId="0" xfId="0" applyFont="1" applyAlignment="1">
      <alignment horizontal="center"/>
    </xf>
    <xf numFmtId="0" fontId="6" fillId="0" borderId="6" xfId="0" applyFont="1" applyBorder="1" applyAlignment="1">
      <alignment horizontal="left"/>
    </xf>
    <xf numFmtId="0" fontId="3" fillId="0" borderId="2" xfId="0" applyFont="1" applyBorder="1" applyAlignment="1">
      <alignment horizontal="center"/>
    </xf>
    <xf numFmtId="0" fontId="6" fillId="0" borderId="7" xfId="0" applyFont="1" applyBorder="1" applyAlignment="1">
      <alignment horizontal="left"/>
    </xf>
    <xf numFmtId="0" fontId="4" fillId="0" borderId="1" xfId="0" applyFont="1" applyBorder="1"/>
    <xf numFmtId="0" fontId="6" fillId="0" borderId="0" xfId="0" applyFont="1" applyAlignment="1">
      <alignment horizontal="left"/>
    </xf>
    <xf numFmtId="0" fontId="28" fillId="0" borderId="4" xfId="0" applyFont="1" applyBorder="1" applyAlignment="1">
      <alignment horizontal="left"/>
    </xf>
    <xf numFmtId="0" fontId="28" fillId="0" borderId="5" xfId="0" applyFont="1" applyBorder="1" applyAlignment="1">
      <alignment horizontal="left"/>
    </xf>
    <xf numFmtId="0" fontId="26" fillId="0" borderId="2" xfId="0" applyFont="1" applyBorder="1"/>
    <xf numFmtId="0" fontId="29" fillId="0" borderId="6" xfId="0" applyFont="1" applyBorder="1"/>
    <xf numFmtId="0" fontId="18" fillId="0" borderId="2" xfId="0" applyFont="1" applyBorder="1"/>
    <xf numFmtId="0" fontId="30" fillId="0" borderId="19" xfId="0" applyFont="1" applyBorder="1"/>
    <xf numFmtId="0" fontId="30" fillId="0" borderId="0" xfId="0" applyFont="1"/>
    <xf numFmtId="0" fontId="10" fillId="0" borderId="0" xfId="0" applyFont="1" applyAlignment="1">
      <alignment horizontal="center"/>
    </xf>
    <xf numFmtId="0" fontId="10" fillId="3" borderId="4" xfId="0" applyFont="1" applyFill="1" applyBorder="1" applyAlignment="1">
      <alignment horizontal="center"/>
    </xf>
    <xf numFmtId="0" fontId="10" fillId="4" borderId="4" xfId="0" applyFont="1" applyFill="1" applyBorder="1" applyAlignment="1">
      <alignment horizontal="center"/>
    </xf>
    <xf numFmtId="0" fontId="5" fillId="0" borderId="5" xfId="0" applyFont="1" applyBorder="1"/>
    <xf numFmtId="0" fontId="10" fillId="0" borderId="1" xfId="0" applyFont="1" applyBorder="1" applyAlignment="1">
      <alignment horizontal="center"/>
    </xf>
    <xf numFmtId="0" fontId="31" fillId="0" borderId="3" xfId="0" applyFont="1" applyBorder="1"/>
    <xf numFmtId="0" fontId="31" fillId="0" borderId="1" xfId="0" applyFont="1" applyBorder="1"/>
    <xf numFmtId="0" fontId="31" fillId="0" borderId="5" xfId="0" applyFont="1" applyBorder="1"/>
    <xf numFmtId="0" fontId="18" fillId="0" borderId="21" xfId="0" applyFont="1" applyBorder="1"/>
    <xf numFmtId="0" fontId="18" fillId="0" borderId="0" xfId="0" applyFont="1"/>
    <xf numFmtId="0" fontId="17" fillId="0" borderId="0" xfId="0" applyFont="1"/>
    <xf numFmtId="164" fontId="19" fillId="0" borderId="0" xfId="0" applyNumberFormat="1" applyFont="1"/>
    <xf numFmtId="164" fontId="10" fillId="3" borderId="2" xfId="0" applyNumberFormat="1" applyFont="1" applyFill="1" applyBorder="1" applyAlignment="1">
      <alignment horizontal="center"/>
    </xf>
    <xf numFmtId="164" fontId="6" fillId="0" borderId="6" xfId="0" applyNumberFormat="1" applyFont="1" applyBorder="1" applyAlignment="1">
      <alignment horizontal="center"/>
    </xf>
    <xf numFmtId="164" fontId="3" fillId="0" borderId="0" xfId="0" applyNumberFormat="1" applyFont="1" applyAlignment="1">
      <alignment horizontal="center"/>
    </xf>
    <xf numFmtId="164" fontId="6" fillId="0" borderId="2" xfId="0" applyNumberFormat="1" applyFont="1" applyBorder="1" applyAlignment="1">
      <alignment horizontal="center"/>
    </xf>
    <xf numFmtId="164" fontId="22" fillId="0" borderId="0" xfId="0" applyNumberFormat="1" applyFont="1" applyAlignment="1">
      <alignment horizontal="center"/>
    </xf>
    <xf numFmtId="0" fontId="10" fillId="3" borderId="2" xfId="0" applyFont="1" applyFill="1" applyBorder="1" applyAlignment="1">
      <alignment horizontal="center"/>
    </xf>
    <xf numFmtId="0" fontId="19" fillId="5" borderId="0" xfId="0" applyFont="1" applyFill="1"/>
    <xf numFmtId="0" fontId="6" fillId="0" borderId="6" xfId="0" applyFont="1" applyBorder="1" applyAlignment="1">
      <alignment horizontal="center"/>
    </xf>
    <xf numFmtId="0" fontId="3" fillId="0" borderId="0" xfId="0" applyFont="1" applyAlignment="1">
      <alignment horizontal="center"/>
    </xf>
    <xf numFmtId="0" fontId="3" fillId="2" borderId="1" xfId="0" applyFont="1" applyFill="1" applyBorder="1" applyAlignment="1">
      <alignment horizontal="center"/>
    </xf>
    <xf numFmtId="0" fontId="22" fillId="0" borderId="0" xfId="0" applyFont="1" applyAlignment="1">
      <alignment horizontal="center"/>
    </xf>
    <xf numFmtId="164" fontId="10" fillId="4" borderId="2" xfId="0" applyNumberFormat="1" applyFont="1" applyFill="1" applyBorder="1" applyAlignment="1">
      <alignment horizontal="center"/>
    </xf>
    <xf numFmtId="164" fontId="10" fillId="0" borderId="5" xfId="0" applyNumberFormat="1" applyFont="1" applyBorder="1" applyAlignment="1">
      <alignment horizontal="center"/>
    </xf>
    <xf numFmtId="164" fontId="3" fillId="0" borderId="0" xfId="0" applyNumberFormat="1" applyFont="1" applyAlignment="1">
      <alignment horizontal="left"/>
    </xf>
    <xf numFmtId="0" fontId="10" fillId="4" borderId="2" xfId="0" applyFont="1" applyFill="1" applyBorder="1" applyAlignment="1">
      <alignment horizontal="center"/>
    </xf>
    <xf numFmtId="0" fontId="10" fillId="0" borderId="5" xfId="0" applyFont="1" applyBorder="1" applyAlignment="1">
      <alignment horizontal="center"/>
    </xf>
    <xf numFmtId="0" fontId="3" fillId="0" borderId="1" xfId="0" applyFont="1" applyBorder="1" applyAlignment="1">
      <alignment horizontal="left"/>
    </xf>
    <xf numFmtId="0" fontId="3" fillId="0" borderId="2" xfId="0" applyFont="1" applyBorder="1" applyAlignment="1">
      <alignment horizontal="left"/>
    </xf>
    <xf numFmtId="164" fontId="6" fillId="0" borderId="2" xfId="0" applyNumberFormat="1" applyFont="1" applyBorder="1" applyAlignment="1">
      <alignment horizontal="left"/>
    </xf>
    <xf numFmtId="0" fontId="33" fillId="0" borderId="0" xfId="0" applyFont="1" applyAlignment="1">
      <alignment readingOrder="1"/>
    </xf>
    <xf numFmtId="164" fontId="19" fillId="0" borderId="0" xfId="0" applyNumberFormat="1" applyFont="1" applyAlignment="1">
      <alignment horizontal="right"/>
    </xf>
    <xf numFmtId="0" fontId="6" fillId="2" borderId="2" xfId="0" applyFont="1" applyFill="1" applyBorder="1" applyAlignment="1">
      <alignment horizontal="center"/>
    </xf>
    <xf numFmtId="10" fontId="3" fillId="0" borderId="0" xfId="0" applyNumberFormat="1" applyFont="1" applyAlignment="1">
      <alignment horizontal="right"/>
    </xf>
    <xf numFmtId="3" fontId="3" fillId="2" borderId="5" xfId="0" applyNumberFormat="1" applyFont="1" applyFill="1" applyBorder="1"/>
    <xf numFmtId="3" fontId="3" fillId="0" borderId="5" xfId="0" applyNumberFormat="1" applyFont="1" applyBorder="1"/>
    <xf numFmtId="3" fontId="3" fillId="2" borderId="1" xfId="0" applyNumberFormat="1" applyFont="1" applyFill="1" applyBorder="1"/>
    <xf numFmtId="3" fontId="3" fillId="0" borderId="1" xfId="0" applyNumberFormat="1" applyFont="1" applyBorder="1"/>
    <xf numFmtId="0" fontId="3" fillId="2" borderId="1" xfId="0" applyFont="1" applyFill="1" applyBorder="1"/>
    <xf numFmtId="0" fontId="3" fillId="5" borderId="0" xfId="0" applyFont="1" applyFill="1"/>
    <xf numFmtId="4" fontId="3" fillId="2" borderId="1" xfId="0" applyNumberFormat="1" applyFont="1" applyFill="1" applyBorder="1"/>
    <xf numFmtId="4" fontId="3" fillId="2" borderId="2" xfId="0" applyNumberFormat="1" applyFont="1" applyFill="1" applyBorder="1"/>
    <xf numFmtId="3" fontId="3" fillId="2" borderId="5" xfId="0" applyNumberFormat="1" applyFont="1" applyFill="1" applyBorder="1" applyAlignment="1">
      <alignment horizontal="right"/>
    </xf>
    <xf numFmtId="3" fontId="3" fillId="0" borderId="5" xfId="0" applyNumberFormat="1" applyFont="1" applyBorder="1" applyAlignment="1">
      <alignment horizontal="right"/>
    </xf>
    <xf numFmtId="4" fontId="3" fillId="2" borderId="1" xfId="0" applyNumberFormat="1" applyFont="1" applyFill="1" applyBorder="1" applyAlignment="1">
      <alignment horizontal="right"/>
    </xf>
    <xf numFmtId="3" fontId="3" fillId="0" borderId="1" xfId="0" applyNumberFormat="1" applyFont="1" applyBorder="1" applyAlignment="1">
      <alignment horizontal="right"/>
    </xf>
    <xf numFmtId="3" fontId="3" fillId="2" borderId="1" xfId="0" applyNumberFormat="1" applyFont="1" applyFill="1" applyBorder="1" applyAlignment="1">
      <alignment horizontal="right"/>
    </xf>
    <xf numFmtId="3" fontId="3" fillId="0" borderId="2" xfId="0" applyNumberFormat="1" applyFont="1" applyBorder="1"/>
    <xf numFmtId="0" fontId="3" fillId="2" borderId="0" xfId="0" applyFont="1" applyFill="1"/>
    <xf numFmtId="0" fontId="3" fillId="2" borderId="2" xfId="0" applyFont="1" applyFill="1" applyBorder="1"/>
    <xf numFmtId="0" fontId="3" fillId="2" borderId="0" xfId="0" applyFont="1" applyFill="1" applyAlignment="1">
      <alignment horizontal="right"/>
    </xf>
    <xf numFmtId="4" fontId="3" fillId="0" borderId="6" xfId="0" applyNumberFormat="1" applyFont="1" applyBorder="1" applyAlignment="1">
      <alignment horizontal="right"/>
    </xf>
    <xf numFmtId="0" fontId="3" fillId="0" borderId="6" xfId="0" applyFont="1" applyBorder="1" applyAlignment="1">
      <alignment horizontal="right"/>
    </xf>
    <xf numFmtId="4" fontId="3" fillId="0" borderId="1" xfId="0" applyNumberFormat="1" applyFont="1" applyBorder="1" applyAlignment="1">
      <alignment horizontal="right"/>
    </xf>
    <xf numFmtId="4" fontId="3" fillId="0" borderId="2" xfId="0" applyNumberFormat="1" applyFont="1" applyBorder="1" applyAlignment="1">
      <alignment horizontal="right"/>
    </xf>
    <xf numFmtId="0" fontId="3" fillId="0" borderId="7" xfId="0" applyFont="1" applyBorder="1" applyAlignment="1">
      <alignment horizontal="right"/>
    </xf>
    <xf numFmtId="9" fontId="3" fillId="0" borderId="0" xfId="0" applyNumberFormat="1" applyFont="1" applyAlignment="1">
      <alignment horizontal="left"/>
    </xf>
    <xf numFmtId="9" fontId="6" fillId="0" borderId="2" xfId="0" applyNumberFormat="1" applyFont="1" applyBorder="1" applyAlignment="1">
      <alignment horizontal="left"/>
    </xf>
    <xf numFmtId="0" fontId="3" fillId="2" borderId="5"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horizontal="center" vertical="center"/>
    </xf>
    <xf numFmtId="3" fontId="3" fillId="2" borderId="0" xfId="0" applyNumberFormat="1" applyFont="1" applyFill="1" applyAlignment="1">
      <alignment horizontal="right"/>
    </xf>
    <xf numFmtId="3" fontId="3" fillId="0" borderId="0" xfId="0" applyNumberFormat="1" applyFont="1" applyAlignment="1">
      <alignment horizontal="right"/>
    </xf>
    <xf numFmtId="3" fontId="3" fillId="0" borderId="11" xfId="0" applyNumberFormat="1" applyFont="1" applyBorder="1" applyAlignment="1">
      <alignment horizontal="right"/>
    </xf>
    <xf numFmtId="0" fontId="3" fillId="0" borderId="11" xfId="0" applyFont="1" applyBorder="1" applyAlignment="1">
      <alignment horizontal="right"/>
    </xf>
    <xf numFmtId="4" fontId="3" fillId="2" borderId="2" xfId="0" applyNumberFormat="1" applyFont="1" applyFill="1" applyBorder="1" applyAlignment="1">
      <alignment horizontal="right"/>
    </xf>
    <xf numFmtId="164" fontId="3" fillId="2" borderId="1" xfId="0" applyNumberFormat="1" applyFont="1" applyFill="1" applyBorder="1" applyAlignment="1">
      <alignment horizontal="right"/>
    </xf>
    <xf numFmtId="164" fontId="3" fillId="0" borderId="1" xfId="0" applyNumberFormat="1" applyFont="1" applyBorder="1" applyAlignment="1">
      <alignment horizontal="right"/>
    </xf>
    <xf numFmtId="164" fontId="3" fillId="0" borderId="2" xfId="0" applyNumberFormat="1" applyFont="1" applyBorder="1" applyAlignment="1">
      <alignment horizontal="right"/>
    </xf>
    <xf numFmtId="0" fontId="3" fillId="2" borderId="1" xfId="0" applyFont="1" applyFill="1" applyBorder="1" applyAlignment="1">
      <alignment horizontal="right"/>
    </xf>
    <xf numFmtId="0" fontId="3" fillId="0" borderId="1" xfId="0" applyFont="1" applyBorder="1" applyAlignment="1">
      <alignment horizontal="right"/>
    </xf>
    <xf numFmtId="0" fontId="3" fillId="2" borderId="2" xfId="0" applyFont="1" applyFill="1" applyBorder="1" applyAlignment="1">
      <alignment horizontal="right"/>
    </xf>
    <xf numFmtId="0" fontId="3" fillId="0" borderId="2" xfId="0" applyFont="1" applyBorder="1" applyAlignment="1">
      <alignment horizontal="right"/>
    </xf>
    <xf numFmtId="2" fontId="3" fillId="0" borderId="1" xfId="0" applyNumberFormat="1" applyFont="1" applyBorder="1"/>
    <xf numFmtId="165" fontId="3" fillId="0" borderId="0" xfId="0" applyNumberFormat="1" applyFont="1" applyAlignment="1">
      <alignment horizontal="right"/>
    </xf>
    <xf numFmtId="0" fontId="3" fillId="0" borderId="3" xfId="0" applyFont="1" applyBorder="1" applyAlignment="1">
      <alignment horizontal="center"/>
    </xf>
    <xf numFmtId="0" fontId="3" fillId="0" borderId="5" xfId="0" applyFont="1" applyBorder="1" applyAlignment="1">
      <alignment horizontal="center"/>
    </xf>
    <xf numFmtId="0" fontId="3" fillId="0" borderId="1" xfId="0" applyFont="1" applyBorder="1" applyAlignment="1">
      <alignment horizontal="center"/>
    </xf>
    <xf numFmtId="0" fontId="3" fillId="0" borderId="4" xfId="0" applyFont="1" applyBorder="1" applyAlignment="1">
      <alignment horizontal="center"/>
    </xf>
    <xf numFmtId="0" fontId="6" fillId="0" borderId="2" xfId="0" applyFont="1" applyBorder="1" applyAlignment="1">
      <alignment horizontal="left"/>
    </xf>
    <xf numFmtId="0" fontId="6" fillId="0" borderId="2" xfId="0" applyFont="1" applyBorder="1" applyAlignment="1">
      <alignment horizontal="right" wrapText="1"/>
    </xf>
    <xf numFmtId="0" fontId="3" fillId="0" borderId="0" xfId="0" applyFont="1" applyAlignment="1">
      <alignment horizontal="left"/>
    </xf>
    <xf numFmtId="0" fontId="3" fillId="0" borderId="5" xfId="0" applyFont="1" applyBorder="1" applyAlignment="1">
      <alignment horizontal="left"/>
    </xf>
    <xf numFmtId="0" fontId="19" fillId="0" borderId="0" xfId="0" applyFont="1" applyAlignment="1">
      <alignment horizontal="right"/>
    </xf>
    <xf numFmtId="0" fontId="3" fillId="2" borderId="0" xfId="0" applyFont="1" applyFill="1" applyAlignment="1">
      <alignment horizontal="left"/>
    </xf>
    <xf numFmtId="0" fontId="6" fillId="2" borderId="2" xfId="0" applyFont="1" applyFill="1" applyBorder="1" applyAlignment="1">
      <alignment horizontal="left"/>
    </xf>
    <xf numFmtId="164" fontId="6" fillId="0" borderId="2" xfId="0" applyNumberFormat="1" applyFont="1" applyBorder="1" applyAlignment="1">
      <alignment horizontal="right"/>
    </xf>
    <xf numFmtId="0" fontId="3" fillId="0" borderId="0" xfId="0" applyFont="1" applyAlignment="1">
      <alignment horizontal="right"/>
    </xf>
    <xf numFmtId="0" fontId="3" fillId="0" borderId="4" xfId="0" applyFont="1" applyBorder="1" applyAlignment="1">
      <alignment horizontal="right"/>
    </xf>
    <xf numFmtId="0" fontId="3" fillId="0" borderId="5" xfId="0" applyFont="1" applyBorder="1" applyAlignment="1">
      <alignment horizontal="right"/>
    </xf>
    <xf numFmtId="0" fontId="6" fillId="0" borderId="2" xfId="0" applyFont="1" applyBorder="1" applyAlignment="1">
      <alignment horizontal="right"/>
    </xf>
    <xf numFmtId="0" fontId="19" fillId="0" borderId="1" xfId="0" applyFont="1" applyBorder="1"/>
    <xf numFmtId="0" fontId="19" fillId="0" borderId="2" xfId="0" applyFont="1" applyBorder="1"/>
    <xf numFmtId="0" fontId="5" fillId="0" borderId="0" xfId="0" applyFont="1"/>
    <xf numFmtId="0" fontId="5" fillId="0" borderId="1" xfId="0" applyFont="1" applyBorder="1"/>
    <xf numFmtId="167" fontId="3" fillId="2" borderId="0" xfId="0" applyNumberFormat="1" applyFont="1" applyFill="1" applyAlignment="1">
      <alignment horizontal="right"/>
    </xf>
    <xf numFmtId="166" fontId="3" fillId="0" borderId="0" xfId="0" applyNumberFormat="1" applyFont="1" applyAlignment="1">
      <alignment horizontal="right"/>
    </xf>
    <xf numFmtId="166" fontId="3" fillId="0" borderId="1" xfId="0" applyNumberFormat="1" applyFont="1" applyBorder="1" applyAlignment="1">
      <alignment horizontal="right"/>
    </xf>
    <xf numFmtId="168" fontId="3" fillId="0" borderId="0" xfId="0" applyNumberFormat="1" applyFont="1" applyAlignment="1">
      <alignment horizontal="right"/>
    </xf>
    <xf numFmtId="0" fontId="6" fillId="0" borderId="2" xfId="0" applyFont="1" applyBorder="1" applyAlignment="1">
      <alignment horizontal="center"/>
    </xf>
    <xf numFmtId="0" fontId="19" fillId="0" borderId="0" xfId="0" applyFont="1" applyAlignment="1">
      <alignment vertical="center"/>
    </xf>
    <xf numFmtId="169" fontId="3" fillId="2" borderId="0" xfId="0" applyNumberFormat="1" applyFont="1" applyFill="1" applyAlignment="1">
      <alignment horizontal="right"/>
    </xf>
    <xf numFmtId="169" fontId="3" fillId="2" borderId="4" xfId="0" applyNumberFormat="1" applyFont="1" applyFill="1" applyBorder="1" applyAlignment="1">
      <alignment horizontal="right"/>
    </xf>
    <xf numFmtId="169" fontId="3" fillId="2" borderId="5" xfId="0" applyNumberFormat="1" applyFont="1" applyFill="1" applyBorder="1" applyAlignment="1">
      <alignment horizontal="right"/>
    </xf>
    <xf numFmtId="169" fontId="6" fillId="2" borderId="2" xfId="0" applyNumberFormat="1" applyFont="1" applyFill="1" applyBorder="1" applyAlignment="1">
      <alignment horizontal="right"/>
    </xf>
    <xf numFmtId="10" fontId="3" fillId="0" borderId="0" xfId="0" applyNumberFormat="1" applyFont="1" applyAlignment="1">
      <alignment horizontal="center"/>
    </xf>
    <xf numFmtId="10" fontId="3" fillId="0" borderId="4" xfId="0" applyNumberFormat="1" applyFont="1" applyBorder="1" applyAlignment="1">
      <alignment horizontal="center"/>
    </xf>
    <xf numFmtId="10" fontId="3" fillId="0" borderId="5" xfId="0" applyNumberFormat="1" applyFont="1" applyBorder="1" applyAlignment="1">
      <alignment horizontal="center"/>
    </xf>
    <xf numFmtId="169" fontId="3" fillId="0" borderId="0" xfId="0" applyNumberFormat="1" applyFont="1" applyAlignment="1">
      <alignment horizontal="right"/>
    </xf>
    <xf numFmtId="169" fontId="3" fillId="0" borderId="4" xfId="0" applyNumberFormat="1" applyFont="1" applyBorder="1" applyAlignment="1">
      <alignment horizontal="right"/>
    </xf>
    <xf numFmtId="169" fontId="3" fillId="0" borderId="5" xfId="0" applyNumberFormat="1" applyFont="1" applyBorder="1" applyAlignment="1">
      <alignment horizontal="right"/>
    </xf>
    <xf numFmtId="169" fontId="6" fillId="0" borderId="2" xfId="0" applyNumberFormat="1" applyFont="1" applyBorder="1" applyAlignment="1">
      <alignment horizontal="right"/>
    </xf>
    <xf numFmtId="9" fontId="3" fillId="0" borderId="0" xfId="0" applyNumberFormat="1" applyFont="1" applyAlignment="1">
      <alignment horizontal="center" wrapText="1"/>
    </xf>
    <xf numFmtId="9" fontId="3" fillId="0" borderId="4" xfId="0" applyNumberFormat="1" applyFont="1" applyBorder="1" applyAlignment="1">
      <alignment horizontal="center" wrapText="1"/>
    </xf>
    <xf numFmtId="9" fontId="3" fillId="0" borderId="5" xfId="0" applyNumberFormat="1" applyFont="1" applyBorder="1" applyAlignment="1">
      <alignment horizontal="center" wrapText="1"/>
    </xf>
    <xf numFmtId="9" fontId="3" fillId="0" borderId="0" xfId="0" applyNumberFormat="1" applyFont="1" applyAlignment="1">
      <alignment horizontal="center"/>
    </xf>
    <xf numFmtId="9" fontId="3" fillId="0" borderId="4" xfId="0" applyNumberFormat="1" applyFont="1" applyBorder="1" applyAlignment="1">
      <alignment horizontal="center"/>
    </xf>
    <xf numFmtId="9" fontId="3" fillId="0" borderId="5" xfId="0" applyNumberFormat="1" applyFont="1" applyBorder="1" applyAlignment="1">
      <alignment horizontal="center"/>
    </xf>
    <xf numFmtId="10" fontId="3" fillId="0" borderId="11" xfId="0" applyNumberFormat="1" applyFont="1" applyBorder="1" applyAlignment="1">
      <alignment horizontal="center"/>
    </xf>
    <xf numFmtId="164" fontId="5" fillId="2" borderId="0" xfId="0" applyNumberFormat="1" applyFont="1" applyFill="1" applyAlignment="1">
      <alignment horizontal="right"/>
    </xf>
    <xf numFmtId="164" fontId="5" fillId="2" borderId="1" xfId="0" applyNumberFormat="1" applyFont="1" applyFill="1" applyBorder="1" applyAlignment="1">
      <alignment horizontal="right"/>
    </xf>
    <xf numFmtId="169" fontId="5" fillId="2" borderId="0" xfId="0" applyNumberFormat="1" applyFont="1" applyFill="1" applyAlignment="1">
      <alignment horizontal="right"/>
    </xf>
    <xf numFmtId="169" fontId="5" fillId="0" borderId="0" xfId="0" applyNumberFormat="1" applyFont="1" applyAlignment="1">
      <alignment horizontal="right"/>
    </xf>
    <xf numFmtId="169" fontId="5" fillId="2" borderId="1" xfId="0" applyNumberFormat="1" applyFont="1" applyFill="1" applyBorder="1" applyAlignment="1">
      <alignment horizontal="right"/>
    </xf>
    <xf numFmtId="169" fontId="5" fillId="0" borderId="1" xfId="0" applyNumberFormat="1" applyFont="1" applyBorder="1" applyAlignment="1">
      <alignment horizontal="right"/>
    </xf>
    <xf numFmtId="169" fontId="5" fillId="2" borderId="2" xfId="0" applyNumberFormat="1" applyFont="1" applyFill="1" applyBorder="1" applyAlignment="1">
      <alignment horizontal="right"/>
    </xf>
    <xf numFmtId="169" fontId="5" fillId="0" borderId="2" xfId="0" applyNumberFormat="1" applyFont="1" applyBorder="1" applyAlignment="1">
      <alignment horizontal="right"/>
    </xf>
    <xf numFmtId="169" fontId="3" fillId="2" borderId="1" xfId="0" applyNumberFormat="1" applyFont="1" applyFill="1" applyBorder="1" applyAlignment="1">
      <alignment horizontal="right"/>
    </xf>
    <xf numFmtId="169" fontId="3" fillId="0" borderId="1" xfId="0" applyNumberFormat="1" applyFont="1" applyBorder="1" applyAlignment="1">
      <alignment horizontal="right"/>
    </xf>
    <xf numFmtId="0" fontId="3" fillId="2" borderId="0" xfId="0" applyFont="1" applyFill="1" applyAlignment="1">
      <alignment horizontal="center"/>
    </xf>
    <xf numFmtId="0" fontId="3" fillId="2" borderId="2" xfId="0" applyFont="1" applyFill="1" applyBorder="1" applyAlignment="1">
      <alignment horizontal="center"/>
    </xf>
    <xf numFmtId="0" fontId="6" fillId="2" borderId="2" xfId="0" applyFont="1" applyFill="1" applyBorder="1" applyAlignment="1">
      <alignment horizontal="right"/>
    </xf>
    <xf numFmtId="3" fontId="6" fillId="0" borderId="2" xfId="0" applyNumberFormat="1" applyFont="1" applyBorder="1" applyAlignment="1">
      <alignment horizontal="right"/>
    </xf>
    <xf numFmtId="3" fontId="6" fillId="2" borderId="2" xfId="0" applyNumberFormat="1" applyFont="1" applyFill="1" applyBorder="1"/>
    <xf numFmtId="3" fontId="6" fillId="0" borderId="2" xfId="0" applyNumberFormat="1" applyFont="1" applyBorder="1"/>
    <xf numFmtId="169" fontId="3" fillId="0" borderId="1" xfId="0" applyNumberFormat="1" applyFont="1" applyBorder="1"/>
    <xf numFmtId="2" fontId="3" fillId="0" borderId="1" xfId="0" applyNumberFormat="1" applyFont="1" applyBorder="1" applyAlignment="1">
      <alignment horizontal="right"/>
    </xf>
    <xf numFmtId="0" fontId="3" fillId="2" borderId="3" xfId="0" applyFont="1" applyFill="1" applyBorder="1" applyAlignment="1">
      <alignment horizontal="right"/>
    </xf>
    <xf numFmtId="0" fontId="3" fillId="2" borderId="5" xfId="0" applyFont="1" applyFill="1" applyBorder="1" applyAlignment="1">
      <alignment horizontal="right"/>
    </xf>
    <xf numFmtId="0" fontId="3" fillId="2" borderId="1" xfId="0" applyFont="1" applyFill="1" applyBorder="1" applyAlignment="1">
      <alignment horizontal="right" vertical="center"/>
    </xf>
    <xf numFmtId="0" fontId="3" fillId="2" borderId="4" xfId="0" applyFont="1" applyFill="1" applyBorder="1" applyAlignment="1">
      <alignment horizontal="right"/>
    </xf>
    <xf numFmtId="0" fontId="3" fillId="0" borderId="3" xfId="0" applyFont="1" applyBorder="1" applyAlignment="1">
      <alignment horizontal="right"/>
    </xf>
    <xf numFmtId="0" fontId="3" fillId="0" borderId="3" xfId="0" applyFont="1" applyBorder="1" applyAlignment="1">
      <alignment horizontal="right" wrapText="1"/>
    </xf>
    <xf numFmtId="0" fontId="3" fillId="0" borderId="5" xfId="0" applyFont="1" applyBorder="1" applyAlignment="1">
      <alignment horizontal="right" wrapText="1"/>
    </xf>
    <xf numFmtId="0" fontId="3" fillId="0" borderId="1" xfId="0" applyFont="1" applyBorder="1" applyAlignment="1">
      <alignment horizontal="right" wrapText="1"/>
    </xf>
    <xf numFmtId="0" fontId="3" fillId="0" borderId="4" xfId="0" applyFont="1" applyBorder="1" applyAlignment="1">
      <alignment horizontal="right" wrapText="1"/>
    </xf>
    <xf numFmtId="164" fontId="3" fillId="2" borderId="3" xfId="0" applyNumberFormat="1" applyFont="1" applyFill="1" applyBorder="1" applyAlignment="1">
      <alignment horizontal="right"/>
    </xf>
    <xf numFmtId="164" fontId="3" fillId="2" borderId="5" xfId="0" applyNumberFormat="1" applyFont="1" applyFill="1" applyBorder="1" applyAlignment="1">
      <alignment horizontal="right"/>
    </xf>
    <xf numFmtId="164" fontId="3" fillId="2" borderId="4" xfId="0" applyNumberFormat="1" applyFont="1" applyFill="1" applyBorder="1" applyAlignment="1">
      <alignment horizontal="right"/>
    </xf>
    <xf numFmtId="164" fontId="6" fillId="2" borderId="2" xfId="0" applyNumberFormat="1" applyFont="1" applyFill="1" applyBorder="1" applyAlignment="1">
      <alignment horizontal="right"/>
    </xf>
    <xf numFmtId="2" fontId="3" fillId="2" borderId="1" xfId="0" applyNumberFormat="1" applyFont="1" applyFill="1" applyBorder="1" applyAlignment="1">
      <alignment horizontal="right"/>
    </xf>
    <xf numFmtId="3" fontId="6" fillId="2" borderId="2" xfId="0" applyNumberFormat="1" applyFont="1" applyFill="1" applyBorder="1" applyAlignment="1">
      <alignment horizontal="right"/>
    </xf>
    <xf numFmtId="4" fontId="3" fillId="0" borderId="0" xfId="0" applyNumberFormat="1" applyFont="1" applyAlignment="1">
      <alignment horizontal="right"/>
    </xf>
    <xf numFmtId="4" fontId="3" fillId="2" borderId="0" xfId="0" applyNumberFormat="1" applyFont="1" applyFill="1" applyAlignment="1">
      <alignment horizontal="right"/>
    </xf>
    <xf numFmtId="0" fontId="3" fillId="5" borderId="2" xfId="0" applyFont="1" applyFill="1" applyBorder="1" applyAlignment="1">
      <alignment horizontal="right"/>
    </xf>
    <xf numFmtId="4" fontId="3" fillId="2" borderId="6" xfId="0" applyNumberFormat="1" applyFont="1" applyFill="1" applyBorder="1" applyAlignment="1">
      <alignment horizontal="right"/>
    </xf>
    <xf numFmtId="0" fontId="6" fillId="2" borderId="6" xfId="0" applyFont="1" applyFill="1" applyBorder="1" applyAlignment="1">
      <alignment horizontal="left"/>
    </xf>
    <xf numFmtId="169" fontId="35" fillId="2" borderId="11" xfId="0" applyNumberFormat="1" applyFont="1" applyFill="1" applyBorder="1" applyAlignment="1">
      <alignment horizontal="right"/>
    </xf>
    <xf numFmtId="169" fontId="35" fillId="2" borderId="12" xfId="0" applyNumberFormat="1" applyFont="1" applyFill="1" applyBorder="1" applyAlignment="1">
      <alignment horizontal="right"/>
    </xf>
    <xf numFmtId="0" fontId="35" fillId="2" borderId="0" xfId="0" applyFont="1" applyFill="1" applyAlignment="1">
      <alignment horizontal="center" wrapText="1" readingOrder="1"/>
    </xf>
    <xf numFmtId="0" fontId="35" fillId="2" borderId="11" xfId="0" applyFont="1" applyFill="1" applyBorder="1" applyAlignment="1">
      <alignment horizontal="center" wrapText="1" readingOrder="1"/>
    </xf>
    <xf numFmtId="169" fontId="3" fillId="0" borderId="3" xfId="0" applyNumberFormat="1" applyFont="1" applyBorder="1"/>
    <xf numFmtId="169" fontId="3" fillId="0" borderId="5" xfId="0" applyNumberFormat="1" applyFont="1" applyBorder="1"/>
    <xf numFmtId="169" fontId="3" fillId="0" borderId="4" xfId="0" applyNumberFormat="1" applyFont="1" applyBorder="1"/>
    <xf numFmtId="169" fontId="6" fillId="0" borderId="2" xfId="0" applyNumberFormat="1" applyFont="1" applyBorder="1"/>
    <xf numFmtId="169" fontId="3" fillId="2" borderId="11" xfId="0" applyNumberFormat="1" applyFont="1" applyFill="1" applyBorder="1" applyAlignment="1">
      <alignment horizontal="right"/>
    </xf>
    <xf numFmtId="169" fontId="3" fillId="0" borderId="14" xfId="0" applyNumberFormat="1" applyFont="1" applyBorder="1" applyAlignment="1">
      <alignment horizontal="right"/>
    </xf>
    <xf numFmtId="169" fontId="6" fillId="2" borderId="20" xfId="0" applyNumberFormat="1" applyFont="1" applyFill="1" applyBorder="1" applyAlignment="1">
      <alignment horizontal="right"/>
    </xf>
    <xf numFmtId="169" fontId="6" fillId="0" borderId="10" xfId="0" applyNumberFormat="1" applyFont="1" applyBorder="1" applyAlignment="1">
      <alignment horizontal="right"/>
    </xf>
    <xf numFmtId="169" fontId="6" fillId="0" borderId="15" xfId="0" applyNumberFormat="1" applyFont="1" applyBorder="1" applyAlignment="1">
      <alignment horizontal="right"/>
    </xf>
    <xf numFmtId="0" fontId="1" fillId="0" borderId="12" xfId="0" applyFont="1" applyBorder="1"/>
    <xf numFmtId="0" fontId="6" fillId="0" borderId="12" xfId="0" applyFont="1" applyBorder="1"/>
    <xf numFmtId="0" fontId="3" fillId="0" borderId="12" xfId="0" applyFont="1" applyBorder="1"/>
    <xf numFmtId="0" fontId="1" fillId="0" borderId="22" xfId="0" applyFont="1" applyBorder="1"/>
    <xf numFmtId="0" fontId="1" fillId="0" borderId="13" xfId="0" applyFont="1" applyBorder="1"/>
    <xf numFmtId="0" fontId="4" fillId="0" borderId="24" xfId="0" applyFont="1" applyBorder="1"/>
    <xf numFmtId="0" fontId="3" fillId="0" borderId="11" xfId="0" applyFont="1" applyBorder="1"/>
    <xf numFmtId="0" fontId="35" fillId="0" borderId="1" xfId="0" applyFont="1" applyBorder="1"/>
    <xf numFmtId="4" fontId="3" fillId="2" borderId="12" xfId="0" applyNumberFormat="1" applyFont="1" applyFill="1" applyBorder="1" applyAlignment="1">
      <alignment horizontal="right"/>
    </xf>
    <xf numFmtId="3" fontId="3" fillId="2" borderId="24" xfId="0" applyNumberFormat="1" applyFont="1" applyFill="1" applyBorder="1" applyAlignment="1">
      <alignment horizontal="right"/>
    </xf>
    <xf numFmtId="3" fontId="3" fillId="0" borderId="0" xfId="0" applyNumberFormat="1" applyFont="1"/>
    <xf numFmtId="3" fontId="3" fillId="5" borderId="0" xfId="0" applyNumberFormat="1" applyFont="1" applyFill="1" applyAlignment="1">
      <alignment horizontal="right"/>
    </xf>
    <xf numFmtId="0" fontId="3" fillId="5" borderId="0" xfId="0" applyFont="1" applyFill="1" applyAlignment="1">
      <alignment horizontal="right"/>
    </xf>
    <xf numFmtId="3" fontId="3" fillId="5" borderId="1" xfId="0" applyNumberFormat="1" applyFont="1" applyFill="1" applyBorder="1" applyAlignment="1">
      <alignment horizontal="right"/>
    </xf>
    <xf numFmtId="0" fontId="3" fillId="5" borderId="1" xfId="0" applyFont="1" applyFill="1" applyBorder="1" applyAlignment="1">
      <alignment horizontal="right"/>
    </xf>
    <xf numFmtId="0" fontId="3" fillId="5" borderId="11" xfId="0" applyFont="1" applyFill="1" applyBorder="1" applyAlignment="1">
      <alignment horizontal="right"/>
    </xf>
    <xf numFmtId="3" fontId="6" fillId="2" borderId="12" xfId="0" applyNumberFormat="1" applyFont="1" applyFill="1" applyBorder="1" applyAlignment="1">
      <alignment horizontal="right"/>
    </xf>
    <xf numFmtId="3" fontId="6" fillId="0" borderId="12" xfId="0" applyNumberFormat="1" applyFont="1" applyBorder="1" applyAlignment="1">
      <alignment horizontal="right"/>
    </xf>
    <xf numFmtId="1" fontId="6" fillId="0" borderId="0" xfId="0" applyNumberFormat="1" applyFont="1"/>
    <xf numFmtId="0" fontId="35" fillId="0" borderId="4" xfId="0" applyFont="1" applyBorder="1"/>
    <xf numFmtId="0" fontId="39" fillId="0" borderId="2" xfId="0" applyFont="1" applyBorder="1"/>
    <xf numFmtId="0" fontId="41" fillId="4" borderId="0" xfId="0" applyFont="1" applyFill="1"/>
    <xf numFmtId="0" fontId="42" fillId="4" borderId="0" xfId="0" applyFont="1" applyFill="1" applyAlignment="1">
      <alignment readingOrder="1"/>
    </xf>
    <xf numFmtId="0" fontId="6" fillId="6" borderId="0" xfId="2" applyFont="1" applyFill="1" applyAlignment="1" applyProtection="1">
      <alignment horizontal="left"/>
      <protection hidden="1"/>
    </xf>
    <xf numFmtId="170" fontId="6" fillId="0" borderId="0" xfId="3" applyNumberFormat="1" applyFont="1" applyAlignment="1"/>
    <xf numFmtId="170" fontId="6" fillId="0" borderId="0" xfId="3" applyNumberFormat="1" applyFont="1"/>
    <xf numFmtId="169" fontId="6" fillId="0" borderId="13" xfId="0" applyNumberFormat="1" applyFont="1" applyBorder="1" applyAlignment="1">
      <alignment horizontal="right"/>
    </xf>
    <xf numFmtId="169" fontId="6" fillId="2" borderId="13" xfId="0" applyNumberFormat="1" applyFont="1" applyFill="1" applyBorder="1" applyAlignment="1">
      <alignment horizontal="right"/>
    </xf>
    <xf numFmtId="169" fontId="6" fillId="2" borderId="7" xfId="0" applyNumberFormat="1" applyFont="1" applyFill="1" applyBorder="1"/>
    <xf numFmtId="164" fontId="3" fillId="0" borderId="7" xfId="3" applyFont="1" applyBorder="1"/>
    <xf numFmtId="169" fontId="6" fillId="0" borderId="7" xfId="3" applyNumberFormat="1" applyFont="1" applyBorder="1"/>
    <xf numFmtId="164" fontId="3" fillId="0" borderId="0" xfId="3" applyFont="1" applyAlignment="1">
      <alignment horizontal="right"/>
    </xf>
    <xf numFmtId="164" fontId="3" fillId="0" borderId="2" xfId="3" applyFont="1" applyBorder="1" applyAlignment="1">
      <alignment horizontal="right"/>
    </xf>
    <xf numFmtId="164" fontId="3" fillId="0" borderId="1" xfId="3" applyFont="1" applyBorder="1" applyAlignment="1">
      <alignment horizontal="right"/>
    </xf>
    <xf numFmtId="164" fontId="3" fillId="0" borderId="1" xfId="3" applyFont="1" applyBorder="1" applyAlignment="1"/>
    <xf numFmtId="164" fontId="3" fillId="0" borderId="0" xfId="3" applyFont="1" applyAlignment="1"/>
    <xf numFmtId="164" fontId="3" fillId="0" borderId="2" xfId="3" applyFont="1" applyBorder="1" applyAlignment="1"/>
    <xf numFmtId="164" fontId="3" fillId="2" borderId="1" xfId="3" applyFont="1" applyFill="1" applyBorder="1" applyAlignment="1">
      <alignment horizontal="right"/>
    </xf>
    <xf numFmtId="164" fontId="3" fillId="2" borderId="2" xfId="3" applyFont="1" applyFill="1" applyBorder="1" applyAlignment="1">
      <alignment horizontal="right"/>
    </xf>
    <xf numFmtId="164" fontId="3" fillId="0" borderId="2" xfId="3" applyFont="1" applyBorder="1"/>
    <xf numFmtId="164" fontId="3" fillId="0" borderId="1" xfId="3" applyFont="1" applyBorder="1"/>
    <xf numFmtId="164" fontId="3" fillId="0" borderId="0" xfId="3" applyFont="1"/>
    <xf numFmtId="164" fontId="3" fillId="0" borderId="6" xfId="3" applyFont="1" applyBorder="1"/>
    <xf numFmtId="164" fontId="3" fillId="0" borderId="7" xfId="3" applyFont="1" applyBorder="1" applyAlignment="1">
      <alignment horizontal="right"/>
    </xf>
    <xf numFmtId="164" fontId="3" fillId="0" borderId="6" xfId="3" applyFont="1" applyBorder="1" applyAlignment="1">
      <alignment horizontal="right"/>
    </xf>
    <xf numFmtId="169" fontId="6" fillId="0" borderId="13" xfId="3" applyNumberFormat="1" applyFont="1" applyBorder="1"/>
    <xf numFmtId="165" fontId="3" fillId="0" borderId="1" xfId="3" applyNumberFormat="1" applyFont="1" applyBorder="1" applyAlignment="1">
      <alignment horizontal="right"/>
    </xf>
    <xf numFmtId="169" fontId="6" fillId="0" borderId="0" xfId="3" applyNumberFormat="1" applyFont="1"/>
    <xf numFmtId="165" fontId="3" fillId="0" borderId="0" xfId="3" applyNumberFormat="1" applyFont="1"/>
    <xf numFmtId="169" fontId="6" fillId="0" borderId="23" xfId="3" applyNumberFormat="1" applyFont="1" applyBorder="1"/>
    <xf numFmtId="164" fontId="6" fillId="2" borderId="2" xfId="3" applyFont="1" applyFill="1" applyBorder="1" applyAlignment="1">
      <alignment horizontal="right"/>
    </xf>
    <xf numFmtId="169" fontId="5" fillId="2" borderId="5" xfId="0" applyNumberFormat="1" applyFont="1" applyFill="1" applyBorder="1" applyAlignment="1">
      <alignment horizontal="right"/>
    </xf>
    <xf numFmtId="169" fontId="5" fillId="0" borderId="5" xfId="0" applyNumberFormat="1" applyFont="1" applyBorder="1" applyAlignment="1">
      <alignment horizontal="right"/>
    </xf>
    <xf numFmtId="1" fontId="6" fillId="2" borderId="0" xfId="0" applyNumberFormat="1" applyFont="1" applyFill="1"/>
    <xf numFmtId="170" fontId="6" fillId="2" borderId="0" xfId="3" applyNumberFormat="1" applyFont="1" applyFill="1" applyAlignment="1">
      <alignment horizontal="right"/>
    </xf>
    <xf numFmtId="4" fontId="3" fillId="2" borderId="7" xfId="0" applyNumberFormat="1" applyFont="1" applyFill="1" applyBorder="1" applyAlignment="1">
      <alignment horizontal="right"/>
    </xf>
    <xf numFmtId="0" fontId="3" fillId="2" borderId="7" xfId="0" applyFont="1" applyFill="1" applyBorder="1" applyAlignment="1">
      <alignment horizontal="right"/>
    </xf>
    <xf numFmtId="169" fontId="6" fillId="0" borderId="0" xfId="3" applyNumberFormat="1" applyFont="1" applyBorder="1"/>
    <xf numFmtId="0" fontId="43" fillId="0" borderId="4" xfId="0" applyFont="1" applyBorder="1"/>
    <xf numFmtId="0" fontId="43" fillId="0" borderId="5" xfId="0" applyFont="1" applyBorder="1"/>
    <xf numFmtId="169" fontId="6" fillId="0" borderId="0" xfId="0" applyNumberFormat="1" applyFont="1"/>
    <xf numFmtId="0" fontId="10" fillId="7" borderId="4" xfId="0" applyFont="1" applyFill="1" applyBorder="1" applyAlignment="1">
      <alignment horizontal="center"/>
    </xf>
    <xf numFmtId="0" fontId="0" fillId="2" borderId="0" xfId="0" applyFill="1"/>
    <xf numFmtId="0" fontId="33" fillId="2" borderId="0" xfId="0" applyFont="1" applyFill="1" applyAlignment="1">
      <alignment readingOrder="1"/>
    </xf>
    <xf numFmtId="0" fontId="34" fillId="2" borderId="0" xfId="1" applyFont="1" applyFill="1" applyProtection="1">
      <protection hidden="1"/>
    </xf>
    <xf numFmtId="0" fontId="0" fillId="2" borderId="25" xfId="0" applyFill="1" applyBorder="1"/>
    <xf numFmtId="0" fontId="34" fillId="2" borderId="25" xfId="1" applyFont="1" applyFill="1" applyBorder="1" applyProtection="1">
      <protection hidden="1"/>
    </xf>
    <xf numFmtId="9" fontId="3" fillId="0" borderId="5" xfId="0" applyNumberFormat="1" applyFont="1" applyBorder="1" applyAlignment="1">
      <alignment horizontal="right"/>
    </xf>
    <xf numFmtId="9" fontId="3" fillId="0" borderId="1" xfId="0" applyNumberFormat="1" applyFont="1" applyBorder="1" applyAlignment="1">
      <alignment horizontal="right"/>
    </xf>
    <xf numFmtId="10" fontId="3" fillId="0" borderId="1" xfId="0" applyNumberFormat="1" applyFont="1" applyBorder="1" applyAlignment="1">
      <alignment horizontal="right"/>
    </xf>
    <xf numFmtId="0" fontId="0" fillId="2" borderId="26" xfId="0" applyFill="1" applyBorder="1"/>
    <xf numFmtId="0" fontId="0" fillId="0" borderId="26" xfId="0" applyBorder="1"/>
    <xf numFmtId="171" fontId="3" fillId="0" borderId="1" xfId="0" applyNumberFormat="1" applyFont="1" applyBorder="1"/>
    <xf numFmtId="4" fontId="3" fillId="0" borderId="1" xfId="0" applyNumberFormat="1" applyFont="1" applyBorder="1"/>
    <xf numFmtId="171" fontId="3" fillId="0" borderId="1" xfId="0" applyNumberFormat="1" applyFont="1" applyBorder="1" applyAlignment="1">
      <alignment horizontal="right"/>
    </xf>
    <xf numFmtId="164" fontId="3" fillId="2" borderId="1" xfId="3" applyFont="1" applyFill="1" applyBorder="1"/>
    <xf numFmtId="169" fontId="3" fillId="2" borderId="1" xfId="3" applyNumberFormat="1" applyFont="1" applyFill="1" applyBorder="1"/>
    <xf numFmtId="169" fontId="3" fillId="0" borderId="1" xfId="3" applyNumberFormat="1" applyFont="1" applyBorder="1" applyAlignment="1">
      <alignment horizontal="right"/>
    </xf>
    <xf numFmtId="0" fontId="44" fillId="0" borderId="1" xfId="0" applyFont="1" applyBorder="1"/>
    <xf numFmtId="0" fontId="1" fillId="2" borderId="26" xfId="0" applyFont="1" applyFill="1" applyBorder="1"/>
    <xf numFmtId="0" fontId="3" fillId="2" borderId="26" xfId="0" applyFont="1" applyFill="1" applyBorder="1"/>
    <xf numFmtId="0" fontId="5" fillId="2" borderId="0" xfId="0" applyFont="1" applyFill="1"/>
    <xf numFmtId="0" fontId="17" fillId="2" borderId="0" xfId="0" applyFont="1" applyFill="1"/>
    <xf numFmtId="0" fontId="5" fillId="2" borderId="27" xfId="0" applyFont="1" applyFill="1" applyBorder="1"/>
    <xf numFmtId="0" fontId="1" fillId="2" borderId="25" xfId="0" applyFont="1" applyFill="1" applyBorder="1"/>
    <xf numFmtId="0" fontId="3" fillId="2" borderId="27" xfId="0" applyFont="1" applyFill="1" applyBorder="1"/>
    <xf numFmtId="0" fontId="17" fillId="2" borderId="25" xfId="0" applyFont="1" applyFill="1" applyBorder="1"/>
    <xf numFmtId="0" fontId="3" fillId="2" borderId="26" xfId="0" applyFont="1" applyFill="1" applyBorder="1" applyAlignment="1">
      <alignment wrapText="1"/>
    </xf>
    <xf numFmtId="0" fontId="46" fillId="2" borderId="26" xfId="0" applyFont="1" applyFill="1" applyBorder="1" applyAlignment="1">
      <alignment horizontal="right" vertical="center"/>
    </xf>
    <xf numFmtId="0" fontId="41" fillId="0" borderId="0" xfId="0" applyFont="1"/>
    <xf numFmtId="0" fontId="33" fillId="0" borderId="0" xfId="0" applyFont="1" applyAlignment="1">
      <alignment horizontal="left" readingOrder="1"/>
    </xf>
    <xf numFmtId="0" fontId="32" fillId="0" borderId="0" xfId="0" applyFont="1" applyAlignment="1">
      <alignment horizontal="center"/>
    </xf>
    <xf numFmtId="4" fontId="3" fillId="0" borderId="11" xfId="0" applyNumberFormat="1" applyFont="1" applyBorder="1" applyAlignment="1">
      <alignment horizontal="right"/>
    </xf>
    <xf numFmtId="0" fontId="1" fillId="0" borderId="3" xfId="0" applyFont="1" applyBorder="1"/>
    <xf numFmtId="0" fontId="9" fillId="0" borderId="3" xfId="0" applyFont="1" applyBorder="1"/>
    <xf numFmtId="0" fontId="3" fillId="0" borderId="3" xfId="0" applyFont="1" applyBorder="1"/>
    <xf numFmtId="4" fontId="3" fillId="0" borderId="0" xfId="0" applyNumberFormat="1" applyFont="1"/>
    <xf numFmtId="164" fontId="3" fillId="2" borderId="0" xfId="0" applyNumberFormat="1" applyFont="1" applyFill="1" applyAlignment="1">
      <alignment horizontal="center"/>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xf>
    <xf numFmtId="1" fontId="3" fillId="2" borderId="0" xfId="0" quotePrefix="1" applyNumberFormat="1" applyFont="1" applyFill="1" applyAlignment="1">
      <alignment horizontal="center" vertical="center"/>
    </xf>
    <xf numFmtId="1" fontId="3" fillId="2" borderId="0" xfId="0" applyNumberFormat="1" applyFont="1" applyFill="1" applyAlignment="1">
      <alignment horizontal="center"/>
    </xf>
    <xf numFmtId="1" fontId="6" fillId="2" borderId="2" xfId="0" quotePrefix="1" applyNumberFormat="1" applyFont="1" applyFill="1" applyBorder="1" applyAlignment="1">
      <alignment horizontal="center" vertical="center"/>
    </xf>
    <xf numFmtId="1" fontId="6" fillId="2" borderId="2" xfId="0" applyNumberFormat="1" applyFont="1" applyFill="1" applyBorder="1" applyAlignment="1">
      <alignment horizontal="center"/>
    </xf>
    <xf numFmtId="0" fontId="6" fillId="2" borderId="2" xfId="0" applyFont="1" applyFill="1" applyBorder="1" applyAlignment="1">
      <alignment horizontal="center" vertical="center"/>
    </xf>
    <xf numFmtId="164" fontId="6" fillId="2" borderId="2" xfId="0" applyNumberFormat="1" applyFont="1" applyFill="1" applyBorder="1" applyAlignment="1">
      <alignment horizontal="center"/>
    </xf>
    <xf numFmtId="164" fontId="5" fillId="0" borderId="1" xfId="0" applyNumberFormat="1" applyFont="1" applyBorder="1" applyAlignment="1">
      <alignment horizontal="right"/>
    </xf>
    <xf numFmtId="169" fontId="3" fillId="0" borderId="0" xfId="0" applyNumberFormat="1" applyFont="1" applyAlignment="1">
      <alignment horizontal="left"/>
    </xf>
    <xf numFmtId="3" fontId="3" fillId="2" borderId="1" xfId="0" applyNumberFormat="1" applyFont="1" applyFill="1" applyBorder="1" applyAlignment="1">
      <alignment wrapText="1"/>
    </xf>
    <xf numFmtId="3" fontId="3" fillId="0" borderId="1" xfId="0" applyNumberFormat="1" applyFont="1" applyBorder="1" applyAlignment="1">
      <alignment wrapText="1"/>
    </xf>
    <xf numFmtId="3" fontId="3" fillId="0" borderId="1" xfId="0" applyNumberFormat="1" applyFont="1" applyBorder="1" applyAlignment="1">
      <alignment horizontal="center" wrapText="1"/>
    </xf>
    <xf numFmtId="3" fontId="3" fillId="0" borderId="1" xfId="0" applyNumberFormat="1" applyFont="1" applyBorder="1" applyAlignment="1">
      <alignment horizontal="center"/>
    </xf>
    <xf numFmtId="0" fontId="45" fillId="0" borderId="1" xfId="0" applyFont="1" applyBorder="1"/>
    <xf numFmtId="0" fontId="43" fillId="0" borderId="0" xfId="0" applyFont="1"/>
    <xf numFmtId="0" fontId="1" fillId="8" borderId="1" xfId="0" applyFont="1" applyFill="1" applyBorder="1"/>
    <xf numFmtId="0" fontId="47" fillId="8" borderId="5" xfId="0" applyFont="1" applyFill="1" applyBorder="1"/>
    <xf numFmtId="0" fontId="48" fillId="8" borderId="1" xfId="0" applyFont="1" applyFill="1" applyBorder="1"/>
    <xf numFmtId="0" fontId="49" fillId="8" borderId="1" xfId="0" applyFont="1" applyFill="1" applyBorder="1"/>
    <xf numFmtId="9" fontId="47" fillId="8" borderId="1" xfId="0" applyNumberFormat="1" applyFont="1" applyFill="1" applyBorder="1" applyAlignment="1">
      <alignment horizontal="right"/>
    </xf>
    <xf numFmtId="3" fontId="47" fillId="8" borderId="1" xfId="0" applyNumberFormat="1" applyFont="1" applyFill="1" applyBorder="1"/>
    <xf numFmtId="169" fontId="47" fillId="8" borderId="1" xfId="3" applyNumberFormat="1" applyFont="1" applyFill="1" applyBorder="1"/>
    <xf numFmtId="3" fontId="47" fillId="8" borderId="0" xfId="0" applyNumberFormat="1" applyFont="1" applyFill="1" applyAlignment="1">
      <alignment horizontal="right"/>
    </xf>
    <xf numFmtId="3" fontId="47" fillId="8" borderId="1" xfId="0" applyNumberFormat="1" applyFont="1" applyFill="1" applyBorder="1" applyAlignment="1">
      <alignment horizontal="center"/>
    </xf>
    <xf numFmtId="164" fontId="3" fillId="0" borderId="1" xfId="3" applyFont="1" applyBorder="1" applyAlignment="1">
      <alignment horizontal="left"/>
    </xf>
    <xf numFmtId="164" fontId="3" fillId="0" borderId="0" xfId="3" applyFont="1" applyAlignment="1">
      <alignment horizontal="left"/>
    </xf>
    <xf numFmtId="164" fontId="3" fillId="0" borderId="2" xfId="3" applyFont="1" applyBorder="1" applyAlignment="1">
      <alignment horizontal="left"/>
    </xf>
    <xf numFmtId="0" fontId="3" fillId="0" borderId="0" xfId="0" quotePrefix="1" applyFont="1"/>
    <xf numFmtId="0" fontId="6" fillId="2" borderId="2" xfId="0" applyFont="1" applyFill="1" applyBorder="1" applyAlignment="1">
      <alignment horizontal="right" wrapText="1"/>
    </xf>
    <xf numFmtId="0" fontId="43" fillId="0" borderId="0" xfId="0" applyFont="1" applyAlignment="1">
      <alignment horizontal="left" wrapText="1"/>
    </xf>
    <xf numFmtId="0" fontId="43" fillId="0" borderId="5" xfId="0" applyFont="1" applyBorder="1" applyAlignment="1">
      <alignment horizontal="left" wrapText="1"/>
    </xf>
    <xf numFmtId="0" fontId="12" fillId="0" borderId="0" xfId="0" applyFont="1" applyAlignment="1">
      <alignment horizontal="left" vertical="center" wrapText="1"/>
    </xf>
    <xf numFmtId="0" fontId="10" fillId="4" borderId="0" xfId="0" applyFont="1" applyFill="1" applyAlignment="1">
      <alignment horizontal="center"/>
    </xf>
    <xf numFmtId="0" fontId="10" fillId="3" borderId="0" xfId="0" applyFont="1" applyFill="1" applyAlignment="1">
      <alignment horizontal="center"/>
    </xf>
    <xf numFmtId="0" fontId="6" fillId="0" borderId="1" xfId="0" applyFont="1" applyBorder="1" applyAlignment="1">
      <alignment horizontal="center"/>
    </xf>
    <xf numFmtId="0" fontId="25" fillId="0" borderId="16" xfId="0" applyFont="1" applyBorder="1"/>
    <xf numFmtId="0" fontId="25" fillId="0" borderId="17" xfId="0" applyFont="1" applyBorder="1"/>
    <xf numFmtId="0" fontId="25" fillId="0" borderId="18" xfId="0" applyFont="1" applyBorder="1"/>
    <xf numFmtId="0" fontId="19" fillId="0" borderId="0" xfId="0" applyFont="1"/>
    <xf numFmtId="0" fontId="19" fillId="0" borderId="4" xfId="0" applyFont="1" applyBorder="1"/>
    <xf numFmtId="0" fontId="19" fillId="0" borderId="5" xfId="0" applyFont="1" applyBorder="1"/>
    <xf numFmtId="0" fontId="6" fillId="0" borderId="19" xfId="0" applyFont="1" applyBorder="1" applyAlignment="1">
      <alignment horizontal="center"/>
    </xf>
    <xf numFmtId="0" fontId="6" fillId="0" borderId="4" xfId="0" applyFont="1" applyBorder="1" applyAlignment="1">
      <alignment horizontal="center" wrapText="1"/>
    </xf>
    <xf numFmtId="0" fontId="6" fillId="0" borderId="6" xfId="0" applyFont="1" applyBorder="1" applyAlignment="1">
      <alignment horizontal="center" wrapText="1"/>
    </xf>
    <xf numFmtId="0" fontId="5" fillId="0" borderId="5" xfId="0" applyFont="1" applyBorder="1" applyAlignment="1">
      <alignment horizontal="left" wrapText="1"/>
    </xf>
  </cellXfs>
  <cellStyles count="4">
    <cellStyle name="Comma" xfId="3" builtinId="3"/>
    <cellStyle name="Hyperlink" xfId="1" builtinId="8"/>
    <cellStyle name="Normal" xfId="0" builtinId="0"/>
    <cellStyle name="Normal 2 2" xfId="2" xr:uid="{AC1AEAAD-2AF1-4022-A315-1172C0AF6849}"/>
  </cellStyles>
  <dxfs count="0"/>
  <tableStyles count="0" defaultTableStyle="TableStyleMedium2" defaultPivotStyle="PivotStyleLight16"/>
  <colors>
    <mruColors>
      <color rgb="FFFEF7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6.xml.rels><?xml version="1.0" encoding="UTF-8" standalone="yes"?>
<Relationships xmlns="http://schemas.openxmlformats.org/package/2006/relationships"><Relationship Id="rId8" Type="http://schemas.openxmlformats.org/officeDocument/2006/relationships/hyperlink" Target="https://www.dimolanka.com/wp-content/uploads/2024/09/DIMO_Policy-on-Board-Committees.pdf" TargetMode="External"/><Relationship Id="rId13" Type="http://schemas.openxmlformats.org/officeDocument/2006/relationships/hyperlink" Target="https://www.dimolanka.com/wp-content/uploads/2024/09/Policy-on-Remuneration.pdf" TargetMode="External"/><Relationship Id="rId18" Type="http://schemas.openxmlformats.org/officeDocument/2006/relationships/hyperlink" Target="https://www.dimolanka.com/wp-content/uploads/2024/09/Whistle-Blowing-Policy.pdf" TargetMode="External"/><Relationship Id="rId3" Type="http://schemas.openxmlformats.org/officeDocument/2006/relationships/hyperlink" Target="https://www.dimolanka.com/about-us/compliance/" TargetMode="External"/><Relationship Id="rId7" Type="http://schemas.openxmlformats.org/officeDocument/2006/relationships/hyperlink" Target="https://www.dimolanka.com/wp-content/uploads/2024/09/DIMO_Policy-on-matters-relating-to-the-Board-of-Directors.pdf" TargetMode="External"/><Relationship Id="rId12" Type="http://schemas.openxmlformats.org/officeDocument/2006/relationships/hyperlink" Target="https://www.dimolanka.com/wp-content/uploads/2024/09/Policy-on-Remuneration.pdf" TargetMode="External"/><Relationship Id="rId17" Type="http://schemas.openxmlformats.org/officeDocument/2006/relationships/hyperlink" Target="https://www.dimolanka.com/wp-content/uploads/2024/09/Policy-on-Control-and-Management-of-Company-Assets-and-Shareholder-Investments.pdf" TargetMode="External"/><Relationship Id="rId2" Type="http://schemas.openxmlformats.org/officeDocument/2006/relationships/hyperlink" Target="https://www.dimolanka.com/wp-content/uploads/2025/06/DIMO-Single-Use-Plastic-Policy.pdf" TargetMode="External"/><Relationship Id="rId16" Type="http://schemas.openxmlformats.org/officeDocument/2006/relationships/hyperlink" Target="https://www.dimolanka.com/wp-content/uploads/2024/09/Policy-on-Corporate-Disclosure.pdf" TargetMode="External"/><Relationship Id="rId20" Type="http://schemas.openxmlformats.org/officeDocument/2006/relationships/hyperlink" Target="https://www.dimolanka.com/wp-content/uploads/2024/11/DIMO-Supplier-Code-of-Conduct-2024.pdf" TargetMode="External"/><Relationship Id="rId1" Type="http://schemas.openxmlformats.org/officeDocument/2006/relationships/hyperlink" Target="https://www.dimolanka.com/wp-content/uploads/2024/09/Policy-on-Environmental-Social-and-Governance-Sustainability-R.pdf" TargetMode="External"/><Relationship Id="rId6" Type="http://schemas.openxmlformats.org/officeDocument/2006/relationships/hyperlink" Target="https://www.dimolanka.com/privacy-policy/" TargetMode="External"/><Relationship Id="rId11" Type="http://schemas.openxmlformats.org/officeDocument/2006/relationships/hyperlink" Target="https://www.dimolanka.com/wp-content/uploads/2026/04/Policy-on-Risk-management-and-Internal-controls-Final-Version-30032026.pdf" TargetMode="External"/><Relationship Id="rId5" Type="http://schemas.openxmlformats.org/officeDocument/2006/relationships/hyperlink" Target="https://www.dimolanka.com/about-us/compliance/" TargetMode="External"/><Relationship Id="rId15" Type="http://schemas.openxmlformats.org/officeDocument/2006/relationships/hyperlink" Target="https://www.dimolanka.com/wp-content/uploads/2024/09/Policy-on-Relations-with-Shareholders-and-Investors.pdf" TargetMode="External"/><Relationship Id="rId10" Type="http://schemas.openxmlformats.org/officeDocument/2006/relationships/hyperlink" Target="https://www.dimolanka.com/wp-content/uploads/2024/09/Policy-on-Internal-Code-of-Business-conduct-and-Ethics-for-all-Directors-and-employees.pdf" TargetMode="External"/><Relationship Id="rId19" Type="http://schemas.openxmlformats.org/officeDocument/2006/relationships/hyperlink" Target="https://www.dimolanka.com/wp-content/uploads/2024/09/DIMO_Policy-on-Anti-bribery-and-Corruption.pdf" TargetMode="External"/><Relationship Id="rId4" Type="http://schemas.openxmlformats.org/officeDocument/2006/relationships/hyperlink" Target="https://www.dimolanka.com/about-us/compliance/" TargetMode="External"/><Relationship Id="rId9" Type="http://schemas.openxmlformats.org/officeDocument/2006/relationships/hyperlink" Target="https://www.dimolanka.com/wp-content/uploads/2024/09/DIMO_Policy-on-Corporate-Governance-Nominations-and-Re-election.pdf" TargetMode="External"/><Relationship Id="rId14" Type="http://schemas.openxmlformats.org/officeDocument/2006/relationships/hyperlink" Target="https://www.dimolanka.com/wp-content/uploads/2026/04/Policy-on-Risk-management-and-Internal-controls-Final-Version-3003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D19EA-5553-4EC4-92A5-4C913A4791D7}">
  <sheetPr>
    <tabColor theme="4" tint="-0.249977111117893"/>
  </sheetPr>
  <dimension ref="A2:U21"/>
  <sheetViews>
    <sheetView showGridLines="0" tabSelected="1" workbookViewId="0">
      <selection activeCell="B9" sqref="B9"/>
    </sheetView>
  </sheetViews>
  <sheetFormatPr defaultRowHeight="14.4"/>
  <cols>
    <col min="1" max="1" width="6" customWidth="1"/>
  </cols>
  <sheetData>
    <row r="2" spans="1:21" ht="21">
      <c r="A2" s="259"/>
      <c r="B2" s="260" t="s">
        <v>423</v>
      </c>
      <c r="C2" s="259"/>
      <c r="D2" s="259"/>
      <c r="E2" s="259"/>
      <c r="F2" s="259"/>
      <c r="G2" s="259"/>
      <c r="H2" s="259"/>
      <c r="I2" s="259"/>
      <c r="J2" s="259"/>
      <c r="K2" s="259"/>
      <c r="L2" s="259"/>
      <c r="M2" s="259"/>
      <c r="N2" s="327"/>
      <c r="O2" s="327"/>
      <c r="P2" s="327"/>
      <c r="Q2" s="327"/>
      <c r="R2" s="327"/>
      <c r="S2" s="327"/>
      <c r="T2" s="327"/>
      <c r="U2" s="327"/>
    </row>
    <row r="3" spans="1:21" ht="21">
      <c r="B3" s="328" t="s">
        <v>489</v>
      </c>
    </row>
    <row r="4" spans="1:21" ht="41.4" customHeight="1">
      <c r="B4" s="368" t="s">
        <v>488</v>
      </c>
      <c r="C4" s="368"/>
      <c r="D4" s="368"/>
      <c r="E4" s="368"/>
      <c r="F4" s="368"/>
      <c r="G4" s="368"/>
      <c r="H4" s="368"/>
      <c r="I4" s="368"/>
      <c r="J4" s="368"/>
      <c r="K4" s="368"/>
      <c r="L4" s="368"/>
      <c r="M4" s="368"/>
    </row>
    <row r="5" spans="1:21">
      <c r="B5" s="30"/>
    </row>
    <row r="6" spans="1:21" ht="18">
      <c r="B6" s="31"/>
    </row>
    <row r="7" spans="1:21" ht="21">
      <c r="A7" s="308"/>
      <c r="B7" s="301" t="s">
        <v>0</v>
      </c>
      <c r="C7" s="300"/>
      <c r="D7" s="300"/>
      <c r="E7" s="300"/>
      <c r="F7" s="300"/>
      <c r="G7" s="300"/>
      <c r="H7" s="300"/>
      <c r="I7" s="300"/>
    </row>
    <row r="8" spans="1:21" ht="21">
      <c r="A8" s="309"/>
      <c r="B8" s="98"/>
    </row>
    <row r="9" spans="1:21">
      <c r="A9" s="308"/>
      <c r="B9" s="304" t="s">
        <v>490</v>
      </c>
      <c r="C9" s="300"/>
      <c r="D9" s="300"/>
      <c r="E9" s="300"/>
      <c r="F9" s="300"/>
      <c r="G9" s="300"/>
      <c r="H9" s="300"/>
      <c r="I9" s="300"/>
    </row>
    <row r="10" spans="1:21">
      <c r="A10" s="308"/>
      <c r="B10" s="304" t="s">
        <v>1</v>
      </c>
      <c r="C10" s="303"/>
      <c r="D10" s="303"/>
      <c r="E10" s="303"/>
      <c r="F10" s="303"/>
      <c r="G10" s="303"/>
      <c r="H10" s="303"/>
      <c r="I10" s="303"/>
    </row>
    <row r="11" spans="1:21">
      <c r="A11" s="308"/>
      <c r="B11" s="302" t="s">
        <v>2</v>
      </c>
      <c r="C11" s="300"/>
      <c r="D11" s="300"/>
      <c r="E11" s="300"/>
      <c r="F11" s="300"/>
      <c r="G11" s="300"/>
      <c r="H11" s="300"/>
      <c r="I11" s="300"/>
    </row>
    <row r="12" spans="1:21">
      <c r="A12" s="308"/>
      <c r="B12" s="304" t="s">
        <v>3</v>
      </c>
      <c r="C12" s="303"/>
      <c r="D12" s="303"/>
      <c r="E12" s="303"/>
      <c r="F12" s="303"/>
      <c r="G12" s="303"/>
      <c r="H12" s="303"/>
      <c r="I12" s="303"/>
    </row>
    <row r="13" spans="1:21">
      <c r="A13" s="308"/>
      <c r="B13" s="302" t="s">
        <v>447</v>
      </c>
      <c r="C13" s="300"/>
      <c r="D13" s="300"/>
      <c r="E13" s="300"/>
      <c r="F13" s="300"/>
      <c r="G13" s="300"/>
      <c r="H13" s="300"/>
      <c r="I13" s="300"/>
    </row>
    <row r="14" spans="1:21">
      <c r="A14" s="308"/>
      <c r="B14" s="304" t="s">
        <v>487</v>
      </c>
      <c r="C14" s="303"/>
      <c r="D14" s="303"/>
      <c r="E14" s="303"/>
      <c r="F14" s="303"/>
      <c r="G14" s="303"/>
      <c r="H14" s="303"/>
      <c r="I14" s="303"/>
    </row>
    <row r="15" spans="1:21">
      <c r="B15" s="33"/>
    </row>
    <row r="16" spans="1:21">
      <c r="B16" s="261" t="s">
        <v>434</v>
      </c>
    </row>
    <row r="18" spans="2:2">
      <c r="B18" s="30" t="s">
        <v>424</v>
      </c>
    </row>
    <row r="21" spans="2:2">
      <c r="B21" s="32"/>
    </row>
  </sheetData>
  <sheetProtection algorithmName="SHA-512" hashValue="kSoAzpN6L/eFRZKonh2Bwm8y7Ms75VDf0pbBJtnOzT6DDPdWjoBMJkO7vOWRxjqsUMEJgWENuMLFsTzf4Jt9pA==" saltValue="uuHTu4JqdeNjwcVzK2kKFQ==" spinCount="100000" sheet="1" objects="1" scenarios="1"/>
  <mergeCells count="1">
    <mergeCell ref="B4:M4"/>
  </mergeCells>
  <hyperlinks>
    <hyperlink ref="B10" location="Environment!A1" display="Environmental data" xr:uid="{820D0FAD-C0AF-464C-B90E-4615FA319C3B}"/>
    <hyperlink ref="B11" location="Social!A1" display="Social data" xr:uid="{31BECBF2-126B-4E11-A0C3-2A3461D7032B}"/>
    <hyperlink ref="B12" location="Governance!A1" display="Governance data" xr:uid="{AAE9A78A-F6CB-42FF-99B8-A3623F82E02B}"/>
    <hyperlink ref="B13" location="Policies!A1" display="Public policies" xr:uid="{F2B249AE-FAA1-4290-9C93-F695DF04E4B1}"/>
    <hyperlink ref="B14" location="Commitments!A1" display="Commitments " xr:uid="{1613F8E9-00EF-4C59-9A17-A8DC3C51767C}"/>
    <hyperlink ref="B9" location="'KPI Progress'!A1" display="KPI Progress" xr:uid="{ECE0D27D-0FAD-40EE-B7C6-B10626E839C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32181-BE5F-4D45-8C33-372A8EFD595D}">
  <sheetPr>
    <tabColor theme="9" tint="0.59999389629810485"/>
  </sheetPr>
  <dimension ref="A1:L23"/>
  <sheetViews>
    <sheetView showGridLines="0" zoomScaleNormal="100" workbookViewId="0">
      <selection activeCell="D19" sqref="D19"/>
    </sheetView>
  </sheetViews>
  <sheetFormatPr defaultColWidth="8.88671875" defaultRowHeight="14.4"/>
  <cols>
    <col min="1" max="1" width="4" style="1" customWidth="1"/>
    <col min="2" max="2" width="29.33203125" style="3" customWidth="1"/>
    <col min="3" max="3" width="15.88671875" style="1" customWidth="1"/>
    <col min="4" max="4" width="20.6640625" style="1" customWidth="1"/>
    <col min="5" max="5" width="6.44140625" style="1" customWidth="1"/>
    <col min="6" max="6" width="12.88671875" style="1" customWidth="1"/>
    <col min="7" max="7" width="19.109375" style="1" customWidth="1"/>
    <col min="8" max="8" width="17.5546875" style="1" customWidth="1"/>
    <col min="9" max="9" width="20.21875" style="1" customWidth="1"/>
    <col min="10" max="10" width="19.6640625" style="1" customWidth="1"/>
    <col min="11" max="11" width="19.21875" style="1" customWidth="1"/>
    <col min="12" max="12" width="19.109375" style="1" customWidth="1"/>
    <col min="13" max="16384" width="8.88671875" style="1"/>
  </cols>
  <sheetData>
    <row r="1" spans="1:12">
      <c r="B1" s="1"/>
    </row>
    <row r="2" spans="1:12">
      <c r="B2" s="2" t="s">
        <v>442</v>
      </c>
    </row>
    <row r="3" spans="1:12">
      <c r="B3" s="1"/>
    </row>
    <row r="5" spans="1:12" ht="15" thickBot="1">
      <c r="A5" s="6"/>
      <c r="B5" s="7" t="s">
        <v>441</v>
      </c>
      <c r="C5" s="6"/>
      <c r="D5" s="6"/>
      <c r="E5" s="6"/>
      <c r="F5" s="299" t="s">
        <v>446</v>
      </c>
      <c r="G5" s="68" t="s">
        <v>6</v>
      </c>
      <c r="H5" s="69" t="s">
        <v>7</v>
      </c>
      <c r="I5" s="69" t="s">
        <v>8</v>
      </c>
      <c r="J5" s="69" t="s">
        <v>9</v>
      </c>
      <c r="K5" s="69" t="s">
        <v>10</v>
      </c>
      <c r="L5" s="69" t="s">
        <v>11</v>
      </c>
    </row>
    <row r="6" spans="1:12">
      <c r="A6" s="15"/>
      <c r="B6" s="72" t="s">
        <v>443</v>
      </c>
      <c r="C6" s="15"/>
      <c r="D6" s="15"/>
      <c r="E6" s="15"/>
      <c r="F6" s="15"/>
      <c r="G6" s="71"/>
      <c r="H6" s="71"/>
      <c r="I6" s="71"/>
      <c r="J6" s="71"/>
      <c r="K6" s="71"/>
      <c r="L6" s="71"/>
    </row>
    <row r="7" spans="1:12">
      <c r="A7" s="15"/>
      <c r="B7" s="161" t="s">
        <v>449</v>
      </c>
      <c r="C7" s="15"/>
      <c r="D7" s="15"/>
      <c r="E7" s="15"/>
      <c r="F7" s="305">
        <v>0.5</v>
      </c>
      <c r="G7" s="102">
        <v>47</v>
      </c>
      <c r="H7" s="103">
        <v>27</v>
      </c>
      <c r="I7" s="103">
        <v>24</v>
      </c>
      <c r="J7" s="103">
        <v>29</v>
      </c>
      <c r="K7" s="111">
        <v>27</v>
      </c>
      <c r="L7" s="111">
        <v>11</v>
      </c>
    </row>
    <row r="8" spans="1:12">
      <c r="A8" s="5"/>
      <c r="B8" s="73" t="s">
        <v>444</v>
      </c>
      <c r="C8" s="5"/>
      <c r="D8" s="5"/>
      <c r="E8" s="5"/>
      <c r="F8" s="138"/>
      <c r="G8" s="105"/>
      <c r="H8" s="105"/>
      <c r="I8" s="105"/>
      <c r="J8" s="105"/>
      <c r="K8" s="113"/>
      <c r="L8" s="113"/>
    </row>
    <row r="9" spans="1:12">
      <c r="A9" s="5"/>
      <c r="B9" s="16" t="s">
        <v>450</v>
      </c>
      <c r="C9" s="5"/>
      <c r="D9" s="5"/>
      <c r="E9" s="5"/>
      <c r="F9" s="306">
        <v>0.4</v>
      </c>
      <c r="G9" s="106">
        <v>19</v>
      </c>
      <c r="H9" s="138">
        <v>15</v>
      </c>
      <c r="I9" s="138">
        <v>14</v>
      </c>
      <c r="J9" s="138">
        <v>12</v>
      </c>
      <c r="K9" s="138">
        <v>10</v>
      </c>
      <c r="L9" s="145" t="s">
        <v>15</v>
      </c>
    </row>
    <row r="10" spans="1:12">
      <c r="A10" s="5"/>
      <c r="B10" s="8" t="s">
        <v>451</v>
      </c>
      <c r="C10" s="5"/>
      <c r="D10" s="5"/>
      <c r="E10" s="5"/>
      <c r="F10" s="138" t="s">
        <v>448</v>
      </c>
      <c r="G10" s="195">
        <v>58887</v>
      </c>
      <c r="H10" s="203">
        <v>25982</v>
      </c>
      <c r="I10" s="196">
        <v>4132</v>
      </c>
      <c r="J10" s="196">
        <v>2946</v>
      </c>
      <c r="K10" s="196">
        <v>2330</v>
      </c>
      <c r="L10" s="145" t="s">
        <v>15</v>
      </c>
    </row>
    <row r="11" spans="1:12">
      <c r="A11" s="5"/>
      <c r="B11" s="73" t="s">
        <v>445</v>
      </c>
      <c r="C11" s="5"/>
      <c r="D11" s="5"/>
      <c r="E11" s="5"/>
      <c r="F11" s="138"/>
      <c r="G11" s="105"/>
      <c r="H11" s="105"/>
      <c r="I11" s="105"/>
      <c r="J11" s="105"/>
      <c r="K11" s="113"/>
      <c r="L11" s="113"/>
    </row>
    <row r="12" spans="1:12">
      <c r="A12" s="5"/>
      <c r="B12" s="22" t="s">
        <v>452</v>
      </c>
      <c r="C12" s="5"/>
      <c r="D12" s="5"/>
      <c r="E12" s="5"/>
      <c r="F12" s="306">
        <v>1</v>
      </c>
      <c r="G12" s="104"/>
      <c r="H12" s="105">
        <v>36</v>
      </c>
      <c r="I12" s="105">
        <v>20</v>
      </c>
      <c r="J12" s="105">
        <v>30</v>
      </c>
      <c r="K12" s="113">
        <v>38</v>
      </c>
      <c r="L12" s="349" t="s">
        <v>15</v>
      </c>
    </row>
    <row r="13" spans="1:12" ht="48.6">
      <c r="A13" s="5"/>
      <c r="B13" s="22" t="s">
        <v>453</v>
      </c>
      <c r="C13" s="5"/>
      <c r="D13" s="5"/>
      <c r="E13" s="5"/>
      <c r="F13" s="306">
        <v>0</v>
      </c>
      <c r="G13" s="346" t="s">
        <v>494</v>
      </c>
      <c r="H13" s="347" t="s">
        <v>492</v>
      </c>
      <c r="I13" s="347" t="s">
        <v>493</v>
      </c>
      <c r="J13" s="347" t="s">
        <v>495</v>
      </c>
      <c r="K13" s="347" t="s">
        <v>496</v>
      </c>
      <c r="L13" s="348" t="s">
        <v>15</v>
      </c>
    </row>
    <row r="14" spans="1:12">
      <c r="A14" s="5"/>
      <c r="B14" s="8" t="s">
        <v>497</v>
      </c>
      <c r="C14" s="350"/>
      <c r="D14" s="350" t="s">
        <v>499</v>
      </c>
      <c r="E14" s="5"/>
      <c r="F14" s="306">
        <v>0.42</v>
      </c>
      <c r="G14" s="106">
        <v>17</v>
      </c>
      <c r="H14" s="145" t="s">
        <v>15</v>
      </c>
      <c r="I14" s="145" t="s">
        <v>15</v>
      </c>
      <c r="J14" s="145" t="s">
        <v>15</v>
      </c>
      <c r="K14" s="145" t="s">
        <v>15</v>
      </c>
      <c r="L14" s="145" t="s">
        <v>15</v>
      </c>
    </row>
    <row r="15" spans="1:12">
      <c r="A15" s="5"/>
      <c r="B15" s="8" t="s">
        <v>456</v>
      </c>
      <c r="C15" s="350"/>
      <c r="D15" s="350" t="s">
        <v>499</v>
      </c>
      <c r="E15" s="5"/>
      <c r="F15" s="306">
        <v>0.42</v>
      </c>
      <c r="G15" s="106">
        <v>-16</v>
      </c>
      <c r="H15" s="145" t="s">
        <v>15</v>
      </c>
      <c r="I15" s="145" t="s">
        <v>15</v>
      </c>
      <c r="J15" s="145" t="s">
        <v>15</v>
      </c>
      <c r="K15" s="145" t="s">
        <v>15</v>
      </c>
      <c r="L15" s="145" t="s">
        <v>15</v>
      </c>
    </row>
    <row r="16" spans="1:12">
      <c r="A16" s="5"/>
      <c r="B16" s="8" t="s">
        <v>457</v>
      </c>
      <c r="C16" s="5"/>
      <c r="D16" s="350" t="s">
        <v>499</v>
      </c>
      <c r="E16" s="5"/>
      <c r="F16" s="306">
        <v>0.42</v>
      </c>
      <c r="G16" s="106">
        <v>-3</v>
      </c>
      <c r="H16" s="145" t="s">
        <v>15</v>
      </c>
      <c r="I16" s="145" t="s">
        <v>15</v>
      </c>
      <c r="J16" s="145" t="s">
        <v>15</v>
      </c>
      <c r="K16" s="145" t="s">
        <v>15</v>
      </c>
      <c r="L16" s="145" t="s">
        <v>15</v>
      </c>
    </row>
    <row r="17" spans="1:12">
      <c r="A17" s="5"/>
      <c r="B17" s="16" t="s">
        <v>454</v>
      </c>
      <c r="C17" s="5"/>
      <c r="D17" s="350" t="s">
        <v>499</v>
      </c>
      <c r="E17" s="5"/>
      <c r="F17" s="307">
        <v>0.51600000000000001</v>
      </c>
      <c r="G17" s="104">
        <v>68</v>
      </c>
      <c r="H17" s="349" t="s">
        <v>15</v>
      </c>
      <c r="I17" s="349" t="s">
        <v>15</v>
      </c>
      <c r="J17" s="349" t="s">
        <v>15</v>
      </c>
      <c r="K17" s="349" t="s">
        <v>15</v>
      </c>
      <c r="L17" s="349" t="s">
        <v>15</v>
      </c>
    </row>
    <row r="18" spans="1:12">
      <c r="A18" s="352"/>
      <c r="B18" s="353" t="s">
        <v>501</v>
      </c>
      <c r="C18" s="354"/>
      <c r="D18" s="355" t="s">
        <v>570</v>
      </c>
      <c r="E18" s="354"/>
      <c r="F18" s="356">
        <v>0.5</v>
      </c>
      <c r="G18" s="360" t="s">
        <v>15</v>
      </c>
      <c r="H18" s="358">
        <v>-1754</v>
      </c>
      <c r="I18" s="357">
        <v>20</v>
      </c>
      <c r="J18" s="357">
        <v>30</v>
      </c>
      <c r="K18" s="359">
        <v>38</v>
      </c>
      <c r="L18" s="360" t="s">
        <v>15</v>
      </c>
    </row>
    <row r="19" spans="1:12">
      <c r="A19" s="5"/>
      <c r="B19" s="16" t="s">
        <v>455</v>
      </c>
      <c r="C19" s="5"/>
      <c r="D19" s="5"/>
      <c r="E19" s="5"/>
      <c r="F19" s="138"/>
      <c r="G19" s="108">
        <v>38.03</v>
      </c>
      <c r="H19" s="311">
        <v>27.03</v>
      </c>
      <c r="I19" s="311">
        <v>10.83</v>
      </c>
      <c r="J19" s="310">
        <v>7.6</v>
      </c>
      <c r="K19" s="312">
        <v>4.5</v>
      </c>
      <c r="L19" s="349" t="s">
        <v>15</v>
      </c>
    </row>
    <row r="21" spans="1:12">
      <c r="B21" s="351" t="s">
        <v>498</v>
      </c>
    </row>
    <row r="22" spans="1:12" ht="37.799999999999997" customHeight="1">
      <c r="B22" s="366" t="s">
        <v>500</v>
      </c>
      <c r="C22" s="366"/>
      <c r="D22" s="366"/>
      <c r="E22" s="366"/>
      <c r="F22" s="366"/>
    </row>
    <row r="23" spans="1:12" ht="12.6" customHeight="1">
      <c r="B23" s="367" t="s">
        <v>502</v>
      </c>
      <c r="C23" s="367"/>
      <c r="D23" s="367"/>
      <c r="E23" s="367"/>
      <c r="F23" s="367"/>
    </row>
  </sheetData>
  <sheetProtection algorithmName="SHA-512" hashValue="9zNoOW7/dXwpDpyw3YjOKlOgF5gnCwFdYp7KGDH/p++bGkUUY+TCEaEZVtnHZBilukm0l7EHnnnEYJ2RkYYCHg==" saltValue="0DU5Eq745vGqF8EUJNJYyA==" spinCount="100000" sheet="1" objects="1" scenarios="1"/>
  <mergeCells count="2">
    <mergeCell ref="B22:F22"/>
    <mergeCell ref="B23:F23"/>
  </mergeCells>
  <phoneticPr fontId="7" type="noConversion"/>
  <hyperlinks>
    <hyperlink ref="D14" location="Environment!H102" display="(Baseline - 2024/25 group GHG inventory)" xr:uid="{00F15F14-2788-4B8F-97F5-C0422D6B66A1}"/>
    <hyperlink ref="D15:D17" location="Environment!H102" display="(Baseline - 2024/25 group GHG inventory)" xr:uid="{CC0D964B-C43C-4F1E-B53F-DDD234AACC4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E78EF-FCB0-4BCA-83F0-4F10F95A3125}">
  <sheetPr>
    <tabColor theme="3" tint="0.89999084444715716"/>
  </sheetPr>
  <dimension ref="A1:L181"/>
  <sheetViews>
    <sheetView showGridLines="0" zoomScaleNormal="100" workbookViewId="0">
      <selection activeCell="H102" sqref="H102"/>
    </sheetView>
  </sheetViews>
  <sheetFormatPr defaultColWidth="8.88671875" defaultRowHeight="14.4"/>
  <cols>
    <col min="1" max="1" width="4" style="1" customWidth="1"/>
    <col min="2" max="2" width="29.33203125" style="3" customWidth="1"/>
    <col min="3" max="3" width="24.109375" style="1" customWidth="1"/>
    <col min="4" max="6" width="8.88671875" style="1"/>
    <col min="7" max="7" width="12" style="1" bestFit="1" customWidth="1"/>
    <col min="8" max="8" width="11.6640625" style="1" bestFit="1" customWidth="1"/>
    <col min="9" max="9" width="11.33203125" style="1" customWidth="1"/>
    <col min="10" max="10" width="10.88671875" style="1" customWidth="1"/>
    <col min="11" max="11" width="12.6640625" style="1" customWidth="1"/>
    <col min="12" max="12" width="11.33203125" style="1" customWidth="1"/>
    <col min="13" max="16384" width="8.88671875" style="1"/>
  </cols>
  <sheetData>
    <row r="1" spans="1:12">
      <c r="B1" s="1"/>
    </row>
    <row r="2" spans="1:12">
      <c r="B2" s="2" t="s">
        <v>4</v>
      </c>
    </row>
    <row r="3" spans="1:12">
      <c r="B3" s="1"/>
    </row>
    <row r="4" spans="1:12" ht="15" thickBot="1">
      <c r="A4" s="6"/>
      <c r="B4" s="7" t="s">
        <v>5</v>
      </c>
      <c r="C4" s="6"/>
      <c r="D4" s="6"/>
      <c r="E4" s="6"/>
      <c r="F4" s="6"/>
      <c r="G4" s="68" t="s">
        <v>6</v>
      </c>
      <c r="H4" s="69" t="s">
        <v>7</v>
      </c>
      <c r="I4" s="69" t="s">
        <v>8</v>
      </c>
      <c r="J4" s="69" t="s">
        <v>9</v>
      </c>
      <c r="K4" s="69" t="s">
        <v>10</v>
      </c>
      <c r="L4" s="69" t="s">
        <v>11</v>
      </c>
    </row>
    <row r="5" spans="1:12">
      <c r="A5" s="15"/>
      <c r="B5" s="72" t="s">
        <v>12</v>
      </c>
      <c r="C5" s="15"/>
      <c r="D5" s="15"/>
      <c r="E5" s="15"/>
      <c r="F5" s="15"/>
      <c r="G5" s="71"/>
      <c r="H5" s="71"/>
      <c r="I5" s="71"/>
      <c r="J5" s="71"/>
      <c r="K5" s="71"/>
      <c r="L5" s="71"/>
    </row>
    <row r="6" spans="1:12">
      <c r="A6" s="15"/>
      <c r="B6" s="70" t="s">
        <v>13</v>
      </c>
      <c r="C6" s="15"/>
      <c r="D6" s="15"/>
      <c r="E6" s="15"/>
      <c r="F6" s="15"/>
      <c r="G6" s="102">
        <v>18354</v>
      </c>
      <c r="H6" s="103">
        <v>18241</v>
      </c>
      <c r="I6" s="103">
        <v>50795</v>
      </c>
      <c r="J6" s="103">
        <v>42883</v>
      </c>
      <c r="K6" s="111">
        <v>57109</v>
      </c>
      <c r="L6" s="111">
        <v>45341</v>
      </c>
    </row>
    <row r="7" spans="1:12">
      <c r="A7" s="5"/>
      <c r="B7" s="8" t="s">
        <v>14</v>
      </c>
      <c r="C7" s="5"/>
      <c r="D7" s="5"/>
      <c r="E7" s="5"/>
      <c r="F7" s="5"/>
      <c r="G7" s="104">
        <v>87138</v>
      </c>
      <c r="H7" s="105">
        <v>17431</v>
      </c>
      <c r="I7" s="105">
        <v>11605</v>
      </c>
      <c r="J7" s="105">
        <v>11415</v>
      </c>
      <c r="K7" s="113">
        <v>11739</v>
      </c>
      <c r="L7" s="113">
        <v>10734</v>
      </c>
    </row>
    <row r="8" spans="1:12">
      <c r="A8" s="5"/>
      <c r="B8" s="8" t="s">
        <v>458</v>
      </c>
      <c r="C8" s="5"/>
      <c r="D8" s="5"/>
      <c r="E8" s="5"/>
      <c r="F8" s="5"/>
      <c r="G8" s="314">
        <f>24267140.25/1000</f>
        <v>24267.14025</v>
      </c>
      <c r="H8" s="315">
        <f>4842024.02/1000</f>
        <v>4842.0240199999998</v>
      </c>
      <c r="I8" s="315">
        <f>3223642.38/1000</f>
        <v>3223.6423799999998</v>
      </c>
      <c r="J8" s="315">
        <f>3171218.51/1000</f>
        <v>3171.2185099999997</v>
      </c>
      <c r="K8" s="315">
        <f>K7/0.0036/1000</f>
        <v>3260.8333333333335</v>
      </c>
      <c r="L8" s="315">
        <f>L7/0.0036/1000</f>
        <v>2981.666666666667</v>
      </c>
    </row>
    <row r="9" spans="1:12">
      <c r="A9" s="5"/>
      <c r="B9" s="8" t="s">
        <v>16</v>
      </c>
      <c r="C9" s="5"/>
      <c r="D9" s="5"/>
      <c r="E9" s="5"/>
      <c r="F9" s="5"/>
      <c r="G9" s="195">
        <v>37823.79</v>
      </c>
      <c r="H9" s="203">
        <v>6539</v>
      </c>
      <c r="I9" s="196">
        <v>2765</v>
      </c>
      <c r="J9" s="315">
        <v>2744</v>
      </c>
      <c r="K9" s="315">
        <v>2620</v>
      </c>
      <c r="L9" s="315">
        <v>1620</v>
      </c>
    </row>
    <row r="10" spans="1:12">
      <c r="A10" s="5"/>
      <c r="B10" s="257" t="s">
        <v>17</v>
      </c>
      <c r="C10" s="5"/>
      <c r="D10" s="5"/>
      <c r="E10" s="5"/>
      <c r="F10" s="5"/>
      <c r="G10" s="104">
        <v>79771</v>
      </c>
      <c r="H10" s="105">
        <v>74648</v>
      </c>
      <c r="I10" s="105">
        <v>69914</v>
      </c>
      <c r="J10" s="105">
        <v>50964</v>
      </c>
      <c r="K10" s="113">
        <v>98106</v>
      </c>
      <c r="L10" s="113">
        <v>96404</v>
      </c>
    </row>
    <row r="11" spans="1:12">
      <c r="A11" s="5"/>
      <c r="B11" s="22" t="s">
        <v>18</v>
      </c>
      <c r="C11" s="5"/>
      <c r="D11" s="5"/>
      <c r="E11" s="5"/>
      <c r="F11" s="5"/>
      <c r="G11" s="104">
        <v>11646</v>
      </c>
      <c r="H11" s="105">
        <v>9098</v>
      </c>
      <c r="I11" s="105">
        <v>2524</v>
      </c>
      <c r="J11" s="105">
        <v>3012</v>
      </c>
      <c r="K11" s="138" t="s">
        <v>15</v>
      </c>
      <c r="L11" s="138" t="s">
        <v>15</v>
      </c>
    </row>
    <row r="12" spans="1:12">
      <c r="A12" s="5"/>
      <c r="B12" s="22" t="s">
        <v>19</v>
      </c>
      <c r="C12" s="5"/>
      <c r="D12" s="5"/>
      <c r="E12" s="5"/>
      <c r="F12" s="5"/>
      <c r="G12" s="104">
        <v>2674</v>
      </c>
      <c r="H12" s="105">
        <v>3279</v>
      </c>
      <c r="I12" s="105">
        <v>1770</v>
      </c>
      <c r="J12" s="105">
        <v>917</v>
      </c>
      <c r="K12" s="113">
        <v>10316</v>
      </c>
      <c r="L12" s="113">
        <v>5049</v>
      </c>
    </row>
    <row r="13" spans="1:12">
      <c r="A13" s="5"/>
      <c r="B13" s="73" t="s">
        <v>20</v>
      </c>
      <c r="C13" s="5"/>
      <c r="D13" s="5"/>
      <c r="E13" s="5"/>
      <c r="F13" s="5"/>
      <c r="G13" s="8"/>
      <c r="H13" s="8"/>
      <c r="I13" s="8"/>
      <c r="J13" s="8"/>
      <c r="K13" s="138"/>
      <c r="L13" s="138"/>
    </row>
    <row r="14" spans="1:12">
      <c r="A14" s="5"/>
      <c r="B14" s="16" t="s">
        <v>21</v>
      </c>
      <c r="C14" s="5"/>
      <c r="D14" s="5"/>
      <c r="E14" s="5"/>
      <c r="F14" s="5"/>
      <c r="G14" s="104">
        <v>1361175</v>
      </c>
      <c r="H14" s="105">
        <v>716156</v>
      </c>
      <c r="I14" s="105">
        <v>428088</v>
      </c>
      <c r="J14" s="105">
        <v>156327</v>
      </c>
      <c r="K14" s="130">
        <v>246996</v>
      </c>
      <c r="L14" s="113" t="s">
        <v>15</v>
      </c>
    </row>
    <row r="15" spans="1:12">
      <c r="A15" s="5"/>
      <c r="B15" s="16" t="s">
        <v>22</v>
      </c>
      <c r="C15" s="5"/>
      <c r="D15" s="5"/>
      <c r="E15" s="5"/>
      <c r="F15" s="5"/>
      <c r="G15" s="104">
        <v>72926</v>
      </c>
      <c r="H15" s="105">
        <v>83929</v>
      </c>
      <c r="I15" s="105">
        <v>81000</v>
      </c>
      <c r="J15" s="105">
        <v>66903</v>
      </c>
      <c r="K15" s="113">
        <v>108321</v>
      </c>
      <c r="L15" s="113" t="s">
        <v>15</v>
      </c>
    </row>
    <row r="16" spans="1:12">
      <c r="A16" s="5"/>
      <c r="B16" s="16" t="s">
        <v>23</v>
      </c>
      <c r="C16" s="5"/>
      <c r="D16" s="5"/>
      <c r="E16" s="5"/>
      <c r="F16" s="5"/>
      <c r="G16" s="104">
        <v>203919</v>
      </c>
      <c r="H16" s="105">
        <v>659879</v>
      </c>
      <c r="I16" s="105">
        <v>650899</v>
      </c>
      <c r="J16" s="105">
        <v>314498</v>
      </c>
      <c r="K16" s="196">
        <v>29140</v>
      </c>
      <c r="L16" s="138" t="s">
        <v>15</v>
      </c>
    </row>
    <row r="17" spans="1:12">
      <c r="A17" s="5"/>
      <c r="B17" s="16" t="s">
        <v>24</v>
      </c>
      <c r="C17" s="5"/>
      <c r="D17" s="5"/>
      <c r="E17" s="5"/>
      <c r="F17" s="5"/>
      <c r="G17" s="106">
        <v>52</v>
      </c>
      <c r="H17" s="8">
        <v>35</v>
      </c>
      <c r="I17" s="8">
        <v>624</v>
      </c>
      <c r="J17" s="8">
        <v>758</v>
      </c>
      <c r="K17" s="138">
        <v>934</v>
      </c>
      <c r="L17" s="138" t="s">
        <v>15</v>
      </c>
    </row>
    <row r="18" spans="1:12">
      <c r="A18" s="5"/>
      <c r="B18" s="245" t="s">
        <v>25</v>
      </c>
      <c r="C18" s="5"/>
      <c r="D18" s="5"/>
      <c r="E18" s="5"/>
      <c r="F18" s="5"/>
      <c r="G18" s="314">
        <v>11646</v>
      </c>
      <c r="H18" s="203">
        <v>74648</v>
      </c>
      <c r="I18" s="138" t="s">
        <v>15</v>
      </c>
      <c r="J18" s="138" t="s">
        <v>15</v>
      </c>
      <c r="K18" s="138" t="s">
        <v>15</v>
      </c>
      <c r="L18" s="138" t="s">
        <v>15</v>
      </c>
    </row>
    <row r="19" spans="1:12">
      <c r="A19" s="5"/>
      <c r="B19" s="73" t="s">
        <v>26</v>
      </c>
      <c r="C19" s="5"/>
      <c r="D19" s="5"/>
      <c r="E19" s="5"/>
      <c r="F19" s="5"/>
      <c r="G19" s="8"/>
      <c r="H19" s="8"/>
      <c r="I19" s="8"/>
      <c r="J19" s="8"/>
      <c r="K19" s="138"/>
      <c r="L19" s="138"/>
    </row>
    <row r="20" spans="1:12" ht="15">
      <c r="A20" s="5"/>
      <c r="B20" s="245" t="s">
        <v>436</v>
      </c>
      <c r="C20" s="5"/>
      <c r="D20" s="5"/>
      <c r="E20" s="5"/>
      <c r="F20" s="5"/>
      <c r="G20" s="104">
        <f>553.01+1195.34</f>
        <v>1748.35</v>
      </c>
      <c r="H20" s="105">
        <f>665.55+1029.24</f>
        <v>1694.79</v>
      </c>
      <c r="I20" s="105">
        <f>55+1799</f>
        <v>1854</v>
      </c>
      <c r="J20" s="8">
        <f>117+796</f>
        <v>913</v>
      </c>
      <c r="K20" s="196">
        <f>3032+2095</f>
        <v>5127</v>
      </c>
      <c r="L20" s="196">
        <f>2470+1486</f>
        <v>3956</v>
      </c>
    </row>
    <row r="21" spans="1:12" ht="15">
      <c r="A21" s="5"/>
      <c r="B21" s="245" t="s">
        <v>435</v>
      </c>
      <c r="C21" s="5"/>
      <c r="D21" s="5"/>
      <c r="E21" s="5"/>
      <c r="F21" s="5"/>
      <c r="G21" s="104">
        <v>650390</v>
      </c>
      <c r="H21" s="105">
        <v>222581</v>
      </c>
      <c r="I21" s="105">
        <v>4888</v>
      </c>
      <c r="J21" s="105">
        <v>3604</v>
      </c>
      <c r="K21" s="196">
        <f>K20+249</f>
        <v>5376</v>
      </c>
      <c r="L21" s="196">
        <f>L20+277</f>
        <v>4233</v>
      </c>
    </row>
    <row r="22" spans="1:12">
      <c r="A22" s="5"/>
      <c r="B22" s="73" t="s">
        <v>27</v>
      </c>
      <c r="C22" s="5"/>
      <c r="D22" s="5"/>
      <c r="E22" s="5"/>
      <c r="F22" s="5"/>
      <c r="G22" s="8"/>
      <c r="H22" s="8"/>
      <c r="I22" s="8"/>
      <c r="J22" s="8"/>
      <c r="K22" s="138"/>
      <c r="L22" s="138"/>
    </row>
    <row r="23" spans="1:12">
      <c r="A23" s="5"/>
      <c r="B23" s="8" t="s">
        <v>28</v>
      </c>
      <c r="C23" s="5"/>
      <c r="D23" s="5"/>
      <c r="E23" s="5"/>
      <c r="F23" s="5"/>
      <c r="G23" s="106">
        <v>38.03</v>
      </c>
      <c r="H23" s="8">
        <v>27.03</v>
      </c>
      <c r="I23" s="8">
        <v>10.83</v>
      </c>
      <c r="J23" s="8">
        <v>7.63</v>
      </c>
      <c r="K23" s="138">
        <v>4.5</v>
      </c>
      <c r="L23" s="138" t="s">
        <v>15</v>
      </c>
    </row>
    <row r="24" spans="1:12">
      <c r="A24" s="5"/>
      <c r="B24" s="73" t="s">
        <v>29</v>
      </c>
      <c r="C24" s="5"/>
      <c r="D24" s="5"/>
      <c r="E24" s="5"/>
      <c r="F24" s="5"/>
      <c r="G24" s="8"/>
      <c r="H24" s="8"/>
      <c r="I24" s="8"/>
      <c r="J24" s="8"/>
      <c r="K24" s="138"/>
      <c r="L24" s="138"/>
    </row>
    <row r="25" spans="1:12">
      <c r="A25" s="5"/>
      <c r="B25" s="8" t="s">
        <v>30</v>
      </c>
      <c r="C25" s="5"/>
      <c r="D25" s="5"/>
      <c r="E25" s="5"/>
      <c r="F25" s="5"/>
      <c r="G25" s="313">
        <v>0.1770725435374588</v>
      </c>
      <c r="H25" s="8">
        <v>0.36</v>
      </c>
      <c r="I25" s="8">
        <v>1.18</v>
      </c>
      <c r="J25" s="8">
        <v>1.21</v>
      </c>
      <c r="K25" s="138">
        <v>1.52</v>
      </c>
      <c r="L25" s="138">
        <v>1.47</v>
      </c>
    </row>
    <row r="26" spans="1:12" ht="15">
      <c r="A26" s="5"/>
      <c r="B26" s="245" t="s">
        <v>31</v>
      </c>
      <c r="C26" s="5"/>
      <c r="D26" s="5"/>
      <c r="E26" s="5"/>
      <c r="F26" s="5"/>
      <c r="G26" s="313">
        <v>6.3386877283979395</v>
      </c>
      <c r="H26" s="8">
        <v>2.4300000000000002</v>
      </c>
      <c r="I26" s="8">
        <v>0.11</v>
      </c>
      <c r="J26" s="8">
        <v>0.09</v>
      </c>
      <c r="K26" s="138">
        <v>0.14000000000000001</v>
      </c>
      <c r="L26" s="138">
        <v>0.16</v>
      </c>
    </row>
    <row r="27" spans="1:12">
      <c r="A27" s="5"/>
      <c r="B27" s="245" t="s">
        <v>32</v>
      </c>
      <c r="C27" s="5"/>
      <c r="D27" s="5"/>
      <c r="E27" s="5"/>
      <c r="F27" s="5"/>
      <c r="G27" s="313">
        <v>0.76961997737354437</v>
      </c>
      <c r="H27" s="8">
        <v>1.49</v>
      </c>
      <c r="I27" s="141">
        <v>1.6</v>
      </c>
      <c r="J27" s="8">
        <v>1.44</v>
      </c>
      <c r="K27" s="138">
        <v>2.62</v>
      </c>
      <c r="L27" s="138">
        <v>3.13</v>
      </c>
    </row>
    <row r="28" spans="1:12">
      <c r="G28" s="107"/>
      <c r="H28" s="3"/>
      <c r="I28" s="3"/>
      <c r="J28" s="3"/>
      <c r="K28" s="3"/>
      <c r="L28" s="3"/>
    </row>
    <row r="29" spans="1:12" ht="17.399999999999999">
      <c r="G29" s="107"/>
      <c r="H29" s="3"/>
      <c r="I29" s="3"/>
      <c r="J29" s="3"/>
      <c r="K29" s="3"/>
      <c r="L29" s="3"/>
    </row>
    <row r="30" spans="1:12" ht="18" thickBot="1">
      <c r="A30" s="10"/>
      <c r="B30" s="11" t="s">
        <v>33</v>
      </c>
      <c r="C30" s="10"/>
      <c r="D30" s="10"/>
      <c r="E30" s="10"/>
      <c r="F30" s="10"/>
      <c r="G30" s="84" t="s">
        <v>6</v>
      </c>
      <c r="H30" s="93" t="s">
        <v>7</v>
      </c>
      <c r="I30" s="93" t="s">
        <v>8</v>
      </c>
      <c r="J30" s="93" t="s">
        <v>9</v>
      </c>
      <c r="K30" s="93" t="s">
        <v>10</v>
      </c>
      <c r="L30" s="93" t="s">
        <v>11</v>
      </c>
    </row>
    <row r="31" spans="1:12" ht="17.399999999999999">
      <c r="A31" s="5"/>
      <c r="B31" s="8" t="s">
        <v>34</v>
      </c>
      <c r="C31" s="5"/>
      <c r="D31" s="5"/>
      <c r="E31" s="5"/>
      <c r="F31" s="5"/>
      <c r="G31" s="134">
        <v>636</v>
      </c>
      <c r="H31" s="135">
        <v>629.01</v>
      </c>
      <c r="I31" s="196">
        <v>250.51</v>
      </c>
      <c r="J31" s="196">
        <v>6396</v>
      </c>
      <c r="K31" s="196">
        <v>781</v>
      </c>
      <c r="L31" s="196">
        <v>594</v>
      </c>
    </row>
    <row r="32" spans="1:12" ht="17.399999999999999">
      <c r="A32" s="5"/>
      <c r="B32" s="8" t="s">
        <v>35</v>
      </c>
      <c r="C32" s="5"/>
      <c r="D32" s="5"/>
      <c r="E32" s="5"/>
      <c r="F32" s="5"/>
      <c r="G32" s="134" t="s">
        <v>15</v>
      </c>
      <c r="H32" s="135">
        <v>321.64999999999998</v>
      </c>
      <c r="I32" s="196" t="s">
        <v>15</v>
      </c>
      <c r="J32" s="196" t="s">
        <v>15</v>
      </c>
      <c r="K32" s="196" t="s">
        <v>15</v>
      </c>
      <c r="L32" s="196" t="s">
        <v>15</v>
      </c>
    </row>
    <row r="33" spans="1:12" ht="17.399999999999999">
      <c r="A33" s="5"/>
      <c r="B33" s="8" t="s">
        <v>36</v>
      </c>
      <c r="C33" s="5"/>
      <c r="D33" s="5"/>
      <c r="E33" s="5"/>
      <c r="F33" s="5"/>
      <c r="G33" s="134">
        <v>866.73</v>
      </c>
      <c r="H33" s="135">
        <v>305.45999999999998</v>
      </c>
      <c r="I33" s="196" t="s">
        <v>37</v>
      </c>
      <c r="J33" s="196" t="s">
        <v>15</v>
      </c>
      <c r="K33" s="196" t="s">
        <v>15</v>
      </c>
      <c r="L33" s="196" t="s">
        <v>15</v>
      </c>
    </row>
    <row r="34" spans="1:12" ht="17.399999999999999">
      <c r="A34" s="5"/>
      <c r="B34" s="8" t="s">
        <v>38</v>
      </c>
      <c r="C34" s="5"/>
      <c r="D34" s="5"/>
      <c r="E34" s="5"/>
      <c r="F34" s="5"/>
      <c r="G34" s="134">
        <v>700.36</v>
      </c>
      <c r="H34" s="135">
        <v>1604.46</v>
      </c>
      <c r="I34" s="196">
        <v>39636</v>
      </c>
      <c r="J34" s="196">
        <v>32452</v>
      </c>
      <c r="K34" s="196">
        <v>30826</v>
      </c>
      <c r="L34" s="196">
        <v>24402</v>
      </c>
    </row>
    <row r="35" spans="1:12" ht="17.399999999999999">
      <c r="A35" s="5"/>
      <c r="B35" s="8" t="s">
        <v>39</v>
      </c>
      <c r="C35" s="5"/>
      <c r="D35" s="5"/>
      <c r="E35" s="5"/>
      <c r="F35" s="5"/>
      <c r="G35" s="134">
        <v>5494.33</v>
      </c>
      <c r="H35" s="135">
        <v>6217.14</v>
      </c>
      <c r="I35" s="196">
        <v>1786</v>
      </c>
      <c r="J35" s="196" t="s">
        <v>15</v>
      </c>
      <c r="K35" s="196">
        <v>14297</v>
      </c>
      <c r="L35" s="196">
        <v>12389</v>
      </c>
    </row>
    <row r="36" spans="1:12" ht="17.399999999999999">
      <c r="A36" s="5"/>
      <c r="B36" s="8" t="s">
        <v>40</v>
      </c>
      <c r="C36" s="5"/>
      <c r="D36" s="5"/>
      <c r="E36" s="5"/>
      <c r="F36" s="5"/>
      <c r="G36" s="134">
        <v>59.22</v>
      </c>
      <c r="H36" s="135">
        <v>37.97</v>
      </c>
      <c r="I36" s="196" t="s">
        <v>15</v>
      </c>
      <c r="J36" s="196" t="s">
        <v>15</v>
      </c>
      <c r="K36" s="196" t="s">
        <v>15</v>
      </c>
      <c r="L36" s="196" t="s">
        <v>15</v>
      </c>
    </row>
    <row r="37" spans="1:12" ht="17.399999999999999">
      <c r="A37" s="5"/>
      <c r="B37" s="8" t="s">
        <v>41</v>
      </c>
      <c r="C37" s="5"/>
      <c r="D37" s="5"/>
      <c r="E37" s="5"/>
      <c r="F37" s="5"/>
      <c r="G37" s="134">
        <v>3.02</v>
      </c>
      <c r="H37" s="135">
        <v>3.89</v>
      </c>
      <c r="I37" s="196" t="s">
        <v>15</v>
      </c>
      <c r="J37" s="196" t="s">
        <v>15</v>
      </c>
      <c r="K37" s="196" t="s">
        <v>15</v>
      </c>
      <c r="L37" s="196" t="s">
        <v>15</v>
      </c>
    </row>
    <row r="38" spans="1:12" ht="17.399999999999999">
      <c r="A38" s="5"/>
      <c r="B38" s="8" t="s">
        <v>42</v>
      </c>
      <c r="C38" s="5"/>
      <c r="D38" s="5"/>
      <c r="E38" s="5"/>
      <c r="F38" s="5"/>
      <c r="G38" s="134">
        <v>10593.88</v>
      </c>
      <c r="H38" s="135">
        <v>9121.74</v>
      </c>
      <c r="I38" s="196">
        <v>9123</v>
      </c>
      <c r="J38" s="196">
        <v>4035</v>
      </c>
      <c r="K38" s="196">
        <v>11206</v>
      </c>
      <c r="L38" s="196">
        <v>7945</v>
      </c>
    </row>
    <row r="39" spans="1:12" ht="17.399999999999999">
      <c r="A39" s="6"/>
      <c r="B39" s="12" t="s">
        <v>43</v>
      </c>
      <c r="C39" s="6"/>
      <c r="D39" s="6"/>
      <c r="E39" s="6"/>
      <c r="F39" s="6"/>
      <c r="G39" s="288">
        <v>18353.54</v>
      </c>
      <c r="H39" s="154">
        <f>SUM(H31:H38)</f>
        <v>18241.32</v>
      </c>
      <c r="I39" s="154">
        <f>SUM(I31:I38)</f>
        <v>50795.51</v>
      </c>
      <c r="J39" s="179">
        <f>SUM(J31:J38)</f>
        <v>42883</v>
      </c>
      <c r="K39" s="179">
        <f>SUM(K31:K38)</f>
        <v>57110</v>
      </c>
      <c r="L39" s="179">
        <f>SUM(L31:L38)</f>
        <v>45330</v>
      </c>
    </row>
    <row r="40" spans="1:12" ht="17.399999999999999">
      <c r="B40" s="13"/>
      <c r="G40" s="3"/>
      <c r="H40" s="3"/>
      <c r="I40" s="3"/>
      <c r="J40" s="3"/>
      <c r="K40" s="3"/>
      <c r="L40" s="3"/>
    </row>
    <row r="41" spans="1:12" ht="17.399999999999999">
      <c r="G41" s="3"/>
      <c r="H41" s="3"/>
      <c r="I41" s="3"/>
      <c r="J41" s="3"/>
      <c r="K41" s="3"/>
      <c r="L41" s="3"/>
    </row>
    <row r="42" spans="1:12" ht="18" thickBot="1">
      <c r="A42" s="6"/>
      <c r="B42" s="7" t="s">
        <v>44</v>
      </c>
      <c r="C42" s="17" t="s">
        <v>45</v>
      </c>
      <c r="D42" s="6"/>
      <c r="E42" s="6"/>
      <c r="F42" s="6"/>
      <c r="G42" s="84" t="s">
        <v>6</v>
      </c>
      <c r="H42" s="93" t="s">
        <v>7</v>
      </c>
      <c r="I42" s="93" t="s">
        <v>8</v>
      </c>
      <c r="J42" s="93" t="s">
        <v>9</v>
      </c>
      <c r="K42" s="93" t="s">
        <v>10</v>
      </c>
      <c r="L42" s="93" t="s">
        <v>11</v>
      </c>
    </row>
    <row r="43" spans="1:12" ht="17.399999999999999">
      <c r="A43" s="15"/>
      <c r="B43" s="16" t="s">
        <v>503</v>
      </c>
      <c r="C43" s="144" t="s">
        <v>46</v>
      </c>
      <c r="D43" s="15"/>
      <c r="E43" s="15"/>
      <c r="F43" s="15"/>
      <c r="G43" s="110">
        <v>4720</v>
      </c>
      <c r="H43" s="111">
        <v>5153</v>
      </c>
      <c r="I43" s="111">
        <v>5019</v>
      </c>
      <c r="J43" s="111">
        <v>5070</v>
      </c>
      <c r="K43" s="111">
        <v>5258</v>
      </c>
      <c r="L43" s="111">
        <v>3310</v>
      </c>
    </row>
    <row r="44" spans="1:12" ht="17.399999999999999">
      <c r="A44" s="5"/>
      <c r="B44" s="8" t="s">
        <v>504</v>
      </c>
      <c r="C44" s="145" t="s">
        <v>47</v>
      </c>
      <c r="D44" s="5"/>
      <c r="E44" s="5"/>
      <c r="F44" s="5"/>
      <c r="G44" s="114">
        <v>11915</v>
      </c>
      <c r="H44" s="113">
        <v>1847</v>
      </c>
      <c r="I44" s="138" t="s">
        <v>15</v>
      </c>
      <c r="J44" s="138" t="s">
        <v>15</v>
      </c>
      <c r="K44" s="138" t="s">
        <v>15</v>
      </c>
      <c r="L44" s="138" t="s">
        <v>15</v>
      </c>
    </row>
    <row r="45" spans="1:12" ht="17.399999999999999">
      <c r="A45" s="5"/>
      <c r="B45" s="8" t="s">
        <v>505</v>
      </c>
      <c r="C45" s="145" t="s">
        <v>48</v>
      </c>
      <c r="D45" s="316" t="s">
        <v>459</v>
      </c>
      <c r="E45" s="5"/>
      <c r="F45" s="5"/>
      <c r="G45" s="114">
        <v>22151</v>
      </c>
      <c r="H45" s="138" t="s">
        <v>15</v>
      </c>
      <c r="I45" s="138" t="s">
        <v>15</v>
      </c>
      <c r="J45" s="138" t="s">
        <v>15</v>
      </c>
      <c r="K45" s="138" t="s">
        <v>15</v>
      </c>
      <c r="L45" s="138" t="s">
        <v>15</v>
      </c>
    </row>
    <row r="46" spans="1:12" ht="17.399999999999999">
      <c r="A46" s="5"/>
      <c r="B46" s="8" t="s">
        <v>506</v>
      </c>
      <c r="C46" s="145" t="s">
        <v>46</v>
      </c>
      <c r="D46" s="316" t="s">
        <v>459</v>
      </c>
      <c r="E46" s="5"/>
      <c r="F46" s="5"/>
      <c r="G46" s="114">
        <v>7557</v>
      </c>
      <c r="H46" s="138" t="s">
        <v>15</v>
      </c>
      <c r="I46" s="138" t="s">
        <v>15</v>
      </c>
      <c r="J46" s="138" t="s">
        <v>15</v>
      </c>
      <c r="K46" s="138" t="s">
        <v>15</v>
      </c>
      <c r="L46" s="138" t="s">
        <v>15</v>
      </c>
    </row>
    <row r="47" spans="1:12" ht="17.399999999999999">
      <c r="A47" s="5"/>
      <c r="B47" s="8" t="s">
        <v>507</v>
      </c>
      <c r="C47" s="145" t="s">
        <v>49</v>
      </c>
      <c r="D47" s="316" t="s">
        <v>459</v>
      </c>
      <c r="E47" s="5"/>
      <c r="F47" s="5"/>
      <c r="G47" s="114">
        <v>7372</v>
      </c>
      <c r="H47" s="138" t="s">
        <v>15</v>
      </c>
      <c r="I47" s="138" t="s">
        <v>15</v>
      </c>
      <c r="J47" s="138" t="s">
        <v>15</v>
      </c>
      <c r="K47" s="138" t="s">
        <v>15</v>
      </c>
      <c r="L47" s="138" t="s">
        <v>15</v>
      </c>
    </row>
    <row r="48" spans="1:12" ht="17.399999999999999">
      <c r="A48" s="5"/>
      <c r="B48" s="8" t="s">
        <v>508</v>
      </c>
      <c r="C48" s="145" t="s">
        <v>50</v>
      </c>
      <c r="D48" s="316" t="s">
        <v>459</v>
      </c>
      <c r="E48" s="5"/>
      <c r="F48" s="5"/>
      <c r="G48" s="114">
        <v>7767</v>
      </c>
      <c r="H48" s="138" t="s">
        <v>15</v>
      </c>
      <c r="I48" s="138" t="s">
        <v>15</v>
      </c>
      <c r="J48" s="138" t="s">
        <v>15</v>
      </c>
      <c r="K48" s="138" t="s">
        <v>15</v>
      </c>
      <c r="L48" s="138" t="s">
        <v>15</v>
      </c>
    </row>
    <row r="49" spans="1:12" ht="17.399999999999999">
      <c r="A49" s="5"/>
      <c r="B49" s="8" t="s">
        <v>509</v>
      </c>
      <c r="C49" s="145" t="s">
        <v>50</v>
      </c>
      <c r="D49" s="316" t="s">
        <v>459</v>
      </c>
      <c r="E49" s="5"/>
      <c r="F49" s="5"/>
      <c r="G49" s="114">
        <v>12242</v>
      </c>
      <c r="H49" s="138" t="s">
        <v>15</v>
      </c>
      <c r="I49" s="138" t="s">
        <v>15</v>
      </c>
      <c r="J49" s="138" t="s">
        <v>15</v>
      </c>
      <c r="K49" s="138" t="s">
        <v>15</v>
      </c>
      <c r="L49" s="138" t="s">
        <v>15</v>
      </c>
    </row>
    <row r="50" spans="1:12" ht="17.399999999999999">
      <c r="A50" s="5"/>
      <c r="B50" s="8" t="s">
        <v>510</v>
      </c>
      <c r="C50" s="145" t="s">
        <v>51</v>
      </c>
      <c r="D50" s="5"/>
      <c r="E50" s="5"/>
      <c r="F50" s="5"/>
      <c r="G50" s="114">
        <v>2878</v>
      </c>
      <c r="H50" s="113">
        <v>2432</v>
      </c>
      <c r="I50" s="138" t="s">
        <v>15</v>
      </c>
      <c r="J50" s="155" t="s">
        <v>15</v>
      </c>
      <c r="K50" s="138" t="s">
        <v>15</v>
      </c>
      <c r="L50" s="138" t="s">
        <v>15</v>
      </c>
    </row>
    <row r="51" spans="1:12" ht="17.399999999999999">
      <c r="A51" s="5"/>
      <c r="B51" s="8" t="s">
        <v>52</v>
      </c>
      <c r="C51" s="145" t="s">
        <v>53</v>
      </c>
      <c r="D51" s="5"/>
      <c r="E51" s="5"/>
      <c r="F51" s="5"/>
      <c r="G51" s="114">
        <v>2126</v>
      </c>
      <c r="H51" s="113">
        <v>2074</v>
      </c>
      <c r="I51" s="113">
        <v>2722</v>
      </c>
      <c r="J51" s="113">
        <v>2753</v>
      </c>
      <c r="K51" s="113">
        <v>2718</v>
      </c>
      <c r="L51" s="113">
        <v>3211</v>
      </c>
    </row>
    <row r="52" spans="1:12" ht="17.399999999999999">
      <c r="A52" s="5"/>
      <c r="B52" s="8" t="s">
        <v>54</v>
      </c>
      <c r="C52" s="145" t="s">
        <v>55</v>
      </c>
      <c r="D52" s="5"/>
      <c r="E52" s="5"/>
      <c r="F52" s="5"/>
      <c r="G52" s="114">
        <v>2287</v>
      </c>
      <c r="H52" s="113">
        <v>1811</v>
      </c>
      <c r="I52" s="113">
        <v>2864</v>
      </c>
      <c r="J52" s="113">
        <v>2864</v>
      </c>
      <c r="K52" s="113">
        <v>2947</v>
      </c>
      <c r="L52" s="113">
        <v>3259</v>
      </c>
    </row>
    <row r="53" spans="1:12" ht="17.399999999999999">
      <c r="A53" s="5"/>
      <c r="B53" s="8" t="s">
        <v>56</v>
      </c>
      <c r="C53" s="145" t="s">
        <v>57</v>
      </c>
      <c r="D53" s="5"/>
      <c r="E53" s="5"/>
      <c r="F53" s="5"/>
      <c r="G53" s="137">
        <v>666</v>
      </c>
      <c r="H53" s="138">
        <v>609</v>
      </c>
      <c r="I53" s="138">
        <v>947</v>
      </c>
      <c r="J53" s="138">
        <v>698</v>
      </c>
      <c r="K53" s="138">
        <v>816</v>
      </c>
      <c r="L53" s="138">
        <v>954</v>
      </c>
    </row>
    <row r="54" spans="1:12" ht="17.399999999999999">
      <c r="A54" s="5"/>
      <c r="B54" s="8" t="s">
        <v>58</v>
      </c>
      <c r="C54" s="145" t="s">
        <v>59</v>
      </c>
      <c r="D54" s="5"/>
      <c r="E54" s="5"/>
      <c r="F54" s="5"/>
      <c r="G54" s="114">
        <v>1054</v>
      </c>
      <c r="H54" s="138">
        <v>753</v>
      </c>
      <c r="I54" s="138" t="s">
        <v>15</v>
      </c>
      <c r="J54" s="138" t="s">
        <v>15</v>
      </c>
      <c r="K54" s="138" t="s">
        <v>15</v>
      </c>
      <c r="L54" s="138" t="s">
        <v>15</v>
      </c>
    </row>
    <row r="55" spans="1:12" ht="17.399999999999999">
      <c r="A55" s="5"/>
      <c r="B55" s="8" t="s">
        <v>60</v>
      </c>
      <c r="C55" s="145" t="s">
        <v>61</v>
      </c>
      <c r="D55" s="5"/>
      <c r="E55" s="5"/>
      <c r="F55" s="5"/>
      <c r="G55" s="114">
        <v>1768</v>
      </c>
      <c r="H55" s="113">
        <v>1714</v>
      </c>
      <c r="I55" s="155" t="s">
        <v>15</v>
      </c>
      <c r="J55" s="138" t="s">
        <v>15</v>
      </c>
      <c r="K55" s="138" t="s">
        <v>15</v>
      </c>
      <c r="L55" s="138" t="s">
        <v>15</v>
      </c>
    </row>
    <row r="56" spans="1:12" ht="17.399999999999999">
      <c r="A56" s="5"/>
      <c r="B56" s="8" t="s">
        <v>62</v>
      </c>
      <c r="C56" s="145" t="s">
        <v>63</v>
      </c>
      <c r="D56" s="5"/>
      <c r="E56" s="5"/>
      <c r="F56" s="5"/>
      <c r="G56" s="114">
        <v>1016</v>
      </c>
      <c r="H56" s="138">
        <v>960</v>
      </c>
      <c r="I56" s="138" t="s">
        <v>15</v>
      </c>
      <c r="J56" s="138" t="s">
        <v>15</v>
      </c>
      <c r="K56" s="138" t="s">
        <v>15</v>
      </c>
      <c r="L56" s="138" t="s">
        <v>15</v>
      </c>
    </row>
    <row r="57" spans="1:12" ht="17.399999999999999">
      <c r="A57" s="5"/>
      <c r="B57" s="8" t="s">
        <v>511</v>
      </c>
      <c r="C57" s="145" t="s">
        <v>64</v>
      </c>
      <c r="D57" s="5"/>
      <c r="E57" s="5"/>
      <c r="F57" s="5"/>
      <c r="G57" s="114">
        <v>109</v>
      </c>
      <c r="H57" s="138">
        <v>78</v>
      </c>
      <c r="I57" s="138">
        <v>53</v>
      </c>
      <c r="J57" s="138" t="s">
        <v>15</v>
      </c>
      <c r="K57" s="138" t="s">
        <v>15</v>
      </c>
      <c r="L57" s="138" t="s">
        <v>15</v>
      </c>
    </row>
    <row r="58" spans="1:12" ht="17.399999999999999">
      <c r="A58" s="5"/>
      <c r="B58" s="8" t="s">
        <v>65</v>
      </c>
      <c r="C58" s="145" t="s">
        <v>66</v>
      </c>
      <c r="D58" s="316" t="s">
        <v>459</v>
      </c>
      <c r="E58" s="5"/>
      <c r="F58" s="5"/>
      <c r="G58" s="114">
        <v>1112</v>
      </c>
      <c r="H58" s="138" t="s">
        <v>15</v>
      </c>
      <c r="I58" s="138" t="s">
        <v>15</v>
      </c>
      <c r="J58" s="138" t="s">
        <v>15</v>
      </c>
      <c r="K58" s="138" t="s">
        <v>15</v>
      </c>
      <c r="L58" s="138" t="s">
        <v>15</v>
      </c>
    </row>
    <row r="59" spans="1:12" ht="17.399999999999999">
      <c r="A59" s="5"/>
      <c r="B59" s="8" t="s">
        <v>67</v>
      </c>
      <c r="C59" s="145" t="s">
        <v>68</v>
      </c>
      <c r="D59" s="316" t="s">
        <v>459</v>
      </c>
      <c r="E59" s="5"/>
      <c r="F59" s="5"/>
      <c r="G59" s="137">
        <v>397</v>
      </c>
      <c r="H59" s="138" t="s">
        <v>15</v>
      </c>
      <c r="I59" s="138" t="s">
        <v>15</v>
      </c>
      <c r="J59" s="138" t="s">
        <v>15</v>
      </c>
      <c r="K59" s="138" t="s">
        <v>15</v>
      </c>
      <c r="L59" s="138" t="s">
        <v>15</v>
      </c>
    </row>
    <row r="60" spans="1:12" ht="17.399999999999999">
      <c r="A60" s="5"/>
      <c r="B60" s="8" t="s">
        <v>69</v>
      </c>
      <c r="C60" s="145" t="s">
        <v>70</v>
      </c>
      <c r="D60" s="316" t="s">
        <v>459</v>
      </c>
      <c r="E60" s="5"/>
      <c r="F60" s="5"/>
      <c r="G60" s="218">
        <v>195.4</v>
      </c>
      <c r="H60" s="138" t="s">
        <v>15</v>
      </c>
      <c r="I60" s="138" t="s">
        <v>15</v>
      </c>
      <c r="J60" s="138" t="s">
        <v>15</v>
      </c>
      <c r="K60" s="138" t="s">
        <v>15</v>
      </c>
      <c r="L60" s="138" t="s">
        <v>15</v>
      </c>
    </row>
    <row r="61" spans="1:12" ht="17.399999999999999">
      <c r="A61" s="5"/>
      <c r="B61" s="8" t="s">
        <v>71</v>
      </c>
      <c r="C61" s="145" t="s">
        <v>72</v>
      </c>
      <c r="D61" s="316" t="s">
        <v>459</v>
      </c>
      <c r="E61" s="5"/>
      <c r="F61" s="5"/>
      <c r="G61" s="137">
        <v>28.68</v>
      </c>
      <c r="H61" s="138" t="s">
        <v>15</v>
      </c>
      <c r="I61" s="138" t="s">
        <v>15</v>
      </c>
      <c r="J61" s="138" t="s">
        <v>15</v>
      </c>
      <c r="K61" s="138" t="s">
        <v>15</v>
      </c>
      <c r="L61" s="138" t="s">
        <v>15</v>
      </c>
    </row>
    <row r="62" spans="1:12" ht="17.399999999999999">
      <c r="A62" s="5"/>
      <c r="B62" s="8" t="s">
        <v>73</v>
      </c>
      <c r="C62" s="145"/>
      <c r="D62" s="316" t="s">
        <v>460</v>
      </c>
      <c r="E62" s="5"/>
      <c r="F62" s="5"/>
      <c r="G62" s="137" t="s">
        <v>15</v>
      </c>
      <c r="H62" s="138" t="s">
        <v>15</v>
      </c>
      <c r="I62" s="138" t="s">
        <v>15</v>
      </c>
      <c r="J62" s="138" t="s">
        <v>15</v>
      </c>
      <c r="K62" s="138" t="s">
        <v>15</v>
      </c>
      <c r="L62" s="138" t="s">
        <v>15</v>
      </c>
    </row>
    <row r="63" spans="1:12" ht="18" thickBot="1">
      <c r="A63" s="6"/>
      <c r="B63" s="12" t="s">
        <v>74</v>
      </c>
      <c r="C63" s="14"/>
      <c r="D63" s="6"/>
      <c r="E63" s="6"/>
      <c r="F63" s="6"/>
      <c r="G63" s="219">
        <f>SUM(G43:G62)</f>
        <v>87361.079999999987</v>
      </c>
      <c r="H63" s="200">
        <f>SUM(H43:H62)</f>
        <v>17431</v>
      </c>
      <c r="I63" s="200">
        <f>SUM(I43:I62)</f>
        <v>11605</v>
      </c>
      <c r="J63" s="200">
        <v>11415</v>
      </c>
      <c r="K63" s="200">
        <v>11739</v>
      </c>
      <c r="L63" s="200">
        <v>10734</v>
      </c>
    </row>
    <row r="64" spans="1:12" ht="17.399999999999999">
      <c r="B64" s="13"/>
      <c r="C64" s="18"/>
      <c r="G64" s="3"/>
      <c r="H64" s="3"/>
      <c r="I64" s="3"/>
      <c r="J64" s="3"/>
      <c r="K64" s="3"/>
      <c r="L64" s="3"/>
    </row>
    <row r="65" spans="1:12" ht="17.399999999999999">
      <c r="G65" s="3"/>
      <c r="H65" s="3"/>
      <c r="I65" s="3"/>
      <c r="J65" s="3"/>
      <c r="K65" s="3"/>
      <c r="L65" s="3"/>
    </row>
    <row r="66" spans="1:12" ht="18" thickBot="1">
      <c r="A66" s="10"/>
      <c r="B66" s="11" t="s">
        <v>75</v>
      </c>
      <c r="C66" s="10"/>
      <c r="D66" s="10"/>
      <c r="E66" s="10"/>
      <c r="F66" s="10"/>
      <c r="G66" s="84" t="s">
        <v>6</v>
      </c>
      <c r="H66" s="93" t="s">
        <v>7</v>
      </c>
      <c r="I66" s="93" t="s">
        <v>8</v>
      </c>
      <c r="J66" s="93" t="s">
        <v>9</v>
      </c>
      <c r="K66" s="93" t="s">
        <v>10</v>
      </c>
      <c r="L66" s="93" t="s">
        <v>11</v>
      </c>
    </row>
    <row r="67" spans="1:12" ht="17.399999999999999">
      <c r="A67" s="5"/>
      <c r="B67" s="245" t="s">
        <v>76</v>
      </c>
      <c r="C67" s="5"/>
      <c r="D67" s="5"/>
      <c r="E67" s="5"/>
      <c r="F67" s="5"/>
      <c r="G67" s="104">
        <v>44337</v>
      </c>
      <c r="H67" s="105">
        <v>47684</v>
      </c>
      <c r="I67" s="105">
        <v>49501</v>
      </c>
      <c r="J67" s="105">
        <v>34854</v>
      </c>
      <c r="K67" s="105">
        <v>61715</v>
      </c>
      <c r="L67" s="105">
        <v>75990</v>
      </c>
    </row>
    <row r="68" spans="1:12" ht="17.399999999999999">
      <c r="A68" s="5"/>
      <c r="B68" s="245" t="s">
        <v>77</v>
      </c>
      <c r="C68" s="5"/>
      <c r="D68" s="5"/>
      <c r="E68" s="5"/>
      <c r="F68" s="5"/>
      <c r="G68" s="108">
        <v>32312.5</v>
      </c>
      <c r="H68" s="105">
        <v>23411</v>
      </c>
      <c r="I68" s="105">
        <v>17675</v>
      </c>
      <c r="J68" s="105">
        <v>15193</v>
      </c>
      <c r="K68" s="105">
        <v>25994</v>
      </c>
      <c r="L68" s="105">
        <v>15184</v>
      </c>
    </row>
    <row r="69" spans="1:12" ht="17.399999999999999">
      <c r="A69" s="5"/>
      <c r="B69" s="245" t="s">
        <v>78</v>
      </c>
      <c r="C69" s="5"/>
      <c r="D69" s="5"/>
      <c r="E69" s="5"/>
      <c r="F69" s="5"/>
      <c r="G69" s="104">
        <v>2674</v>
      </c>
      <c r="H69" s="105">
        <v>3279</v>
      </c>
      <c r="I69" s="105">
        <v>2524</v>
      </c>
      <c r="J69" s="8">
        <v>917</v>
      </c>
      <c r="K69" s="105">
        <v>10202</v>
      </c>
      <c r="L69" s="105">
        <v>5049</v>
      </c>
    </row>
    <row r="70" spans="1:12" ht="17.399999999999999">
      <c r="A70" s="5"/>
      <c r="B70" s="245" t="s">
        <v>79</v>
      </c>
      <c r="C70" s="5"/>
      <c r="D70" s="5"/>
      <c r="E70" s="5"/>
      <c r="F70" s="5"/>
      <c r="G70" s="106">
        <v>447.5</v>
      </c>
      <c r="H70" s="8">
        <v>274</v>
      </c>
      <c r="I70" s="8">
        <v>214</v>
      </c>
      <c r="J70" s="138" t="s">
        <v>15</v>
      </c>
      <c r="K70" s="8">
        <v>81</v>
      </c>
      <c r="L70" s="8">
        <v>181</v>
      </c>
    </row>
    <row r="71" spans="1:12" ht="17.399999999999999">
      <c r="A71" s="6"/>
      <c r="B71" s="258" t="s">
        <v>80</v>
      </c>
      <c r="C71" s="6"/>
      <c r="D71" s="6"/>
      <c r="E71" s="6"/>
      <c r="F71" s="6"/>
      <c r="G71" s="201">
        <v>79771</v>
      </c>
      <c r="H71" s="202">
        <v>74648</v>
      </c>
      <c r="I71" s="202">
        <v>69914</v>
      </c>
      <c r="J71" s="202">
        <f>SUM(J67:J70)</f>
        <v>50964</v>
      </c>
      <c r="K71" s="202">
        <f>SUM(K67:K70)</f>
        <v>97992</v>
      </c>
      <c r="L71" s="202">
        <v>96404</v>
      </c>
    </row>
    <row r="72" spans="1:12" ht="17.399999999999999">
      <c r="B72" s="13"/>
      <c r="G72" s="3"/>
      <c r="H72" s="3"/>
      <c r="I72" s="3"/>
      <c r="J72" s="3"/>
      <c r="K72" s="3"/>
      <c r="L72" s="3"/>
    </row>
    <row r="73" spans="1:12" ht="17.399999999999999">
      <c r="G73" s="3"/>
      <c r="H73" s="3"/>
      <c r="I73" s="3"/>
      <c r="J73" s="3"/>
      <c r="K73" s="3"/>
      <c r="L73" s="3"/>
    </row>
    <row r="74" spans="1:12" ht="18" thickBot="1">
      <c r="A74" s="10"/>
      <c r="B74" s="11" t="s">
        <v>81</v>
      </c>
      <c r="C74" s="10"/>
      <c r="D74" s="10"/>
      <c r="E74" s="10"/>
      <c r="F74" s="10"/>
      <c r="G74" s="84" t="s">
        <v>6</v>
      </c>
      <c r="H74" s="93" t="s">
        <v>7</v>
      </c>
      <c r="I74" s="93" t="s">
        <v>8</v>
      </c>
      <c r="J74" s="93" t="s">
        <v>9</v>
      </c>
      <c r="K74" s="93" t="s">
        <v>10</v>
      </c>
      <c r="L74" s="93" t="s">
        <v>11</v>
      </c>
    </row>
    <row r="75" spans="1:12" ht="17.399999999999999">
      <c r="A75" s="5"/>
      <c r="B75" s="8" t="s">
        <v>512</v>
      </c>
      <c r="C75" s="5"/>
      <c r="D75" s="5"/>
      <c r="E75" s="5"/>
      <c r="F75" s="5"/>
      <c r="G75" s="114">
        <v>10239</v>
      </c>
      <c r="H75" s="113">
        <v>9133</v>
      </c>
      <c r="I75" s="113">
        <v>11471</v>
      </c>
      <c r="J75" s="131">
        <v>14298</v>
      </c>
      <c r="K75" s="113">
        <v>21061</v>
      </c>
      <c r="L75" s="113">
        <v>33454</v>
      </c>
    </row>
    <row r="76" spans="1:12" ht="17.399999999999999">
      <c r="A76" s="5"/>
      <c r="B76" s="8" t="s">
        <v>513</v>
      </c>
      <c r="C76" s="5"/>
      <c r="D76" s="5"/>
      <c r="E76" s="5"/>
      <c r="F76" s="5"/>
      <c r="G76" s="114">
        <v>1668</v>
      </c>
      <c r="H76" s="251">
        <v>1014</v>
      </c>
      <c r="I76" s="250">
        <v>624</v>
      </c>
      <c r="J76" s="253">
        <v>758</v>
      </c>
      <c r="K76" s="252">
        <v>934</v>
      </c>
      <c r="L76" s="252">
        <v>479</v>
      </c>
    </row>
    <row r="77" spans="1:12" ht="17.399999999999999">
      <c r="A77" s="5"/>
      <c r="B77" s="8" t="s">
        <v>82</v>
      </c>
      <c r="C77" s="5"/>
      <c r="D77" s="5"/>
      <c r="E77" s="5"/>
      <c r="F77" s="5"/>
      <c r="G77" s="114">
        <v>20540</v>
      </c>
      <c r="H77" s="113">
        <v>34467</v>
      </c>
      <c r="I77" s="113">
        <v>31360</v>
      </c>
      <c r="J77" s="130">
        <v>41640</v>
      </c>
      <c r="K77" s="113">
        <v>76640</v>
      </c>
      <c r="L77" s="113">
        <v>77760</v>
      </c>
    </row>
    <row r="78" spans="1:12" ht="17.399999999999999">
      <c r="A78" s="5"/>
      <c r="B78" s="8" t="s">
        <v>514</v>
      </c>
      <c r="C78" s="5"/>
      <c r="D78" s="5"/>
      <c r="E78" s="5"/>
      <c r="F78" s="5"/>
      <c r="G78" s="114">
        <v>34847</v>
      </c>
      <c r="H78" s="113">
        <v>35200</v>
      </c>
      <c r="I78" s="113">
        <v>31509</v>
      </c>
      <c r="J78" s="138">
        <v>57</v>
      </c>
      <c r="K78" s="138">
        <v>67</v>
      </c>
      <c r="L78" s="138">
        <v>99</v>
      </c>
    </row>
    <row r="79" spans="1:12" ht="17.399999999999999">
      <c r="A79" s="5"/>
      <c r="B79" s="8" t="s">
        <v>515</v>
      </c>
      <c r="C79" s="5"/>
      <c r="D79" s="5"/>
      <c r="E79" s="5"/>
      <c r="F79" s="5"/>
      <c r="G79" s="114">
        <v>5632</v>
      </c>
      <c r="H79" s="113">
        <v>3779</v>
      </c>
      <c r="I79" s="113">
        <v>8032</v>
      </c>
      <c r="J79" s="113">
        <v>9760</v>
      </c>
      <c r="K79" s="113">
        <v>5677</v>
      </c>
      <c r="L79" s="113">
        <v>6671</v>
      </c>
    </row>
    <row r="80" spans="1:12" ht="17.399999999999999">
      <c r="A80" s="5"/>
      <c r="B80" s="8" t="s">
        <v>83</v>
      </c>
      <c r="C80" s="5"/>
      <c r="D80" s="5"/>
      <c r="E80" s="5"/>
      <c r="F80" s="5"/>
      <c r="G80" s="137">
        <v>52</v>
      </c>
      <c r="H80" s="252">
        <v>35</v>
      </c>
      <c r="I80" s="252">
        <v>41</v>
      </c>
      <c r="J80" s="252"/>
      <c r="K80" s="252" t="s">
        <v>15</v>
      </c>
      <c r="L80" s="252" t="s">
        <v>15</v>
      </c>
    </row>
    <row r="81" spans="1:12" ht="17.399999999999999">
      <c r="A81" s="5"/>
      <c r="B81" s="8" t="s">
        <v>84</v>
      </c>
      <c r="C81" s="5"/>
      <c r="D81" s="5"/>
      <c r="E81" s="5"/>
      <c r="F81" s="5"/>
      <c r="G81" s="137">
        <v>10</v>
      </c>
      <c r="H81" s="252">
        <v>4</v>
      </c>
      <c r="I81" s="252">
        <v>0</v>
      </c>
      <c r="J81" s="252">
        <v>8</v>
      </c>
      <c r="K81" s="252">
        <v>199</v>
      </c>
      <c r="L81" s="252">
        <v>175</v>
      </c>
    </row>
    <row r="82" spans="1:12" ht="17.399999999999999">
      <c r="A82" s="5"/>
      <c r="B82" s="8" t="s">
        <v>516</v>
      </c>
      <c r="C82" s="5"/>
      <c r="D82" s="5"/>
      <c r="E82" s="5"/>
      <c r="F82" s="5"/>
      <c r="G82" s="114">
        <v>308600</v>
      </c>
      <c r="H82" s="113">
        <v>210945</v>
      </c>
      <c r="I82" s="113">
        <v>29142</v>
      </c>
      <c r="J82" s="155">
        <v>447</v>
      </c>
      <c r="K82" s="113">
        <v>4009</v>
      </c>
      <c r="L82" s="113">
        <v>1806</v>
      </c>
    </row>
    <row r="83" spans="1:12" ht="17.399999999999999">
      <c r="B83" s="3" t="s">
        <v>517</v>
      </c>
      <c r="G83" s="129">
        <v>58295</v>
      </c>
      <c r="H83" s="130">
        <v>56387</v>
      </c>
      <c r="I83" s="130">
        <v>31234</v>
      </c>
      <c r="J83" s="113">
        <v>14873</v>
      </c>
      <c r="K83" s="130">
        <v>50141</v>
      </c>
      <c r="L83" s="130">
        <v>39499</v>
      </c>
    </row>
    <row r="84" spans="1:12" ht="17.399999999999999">
      <c r="A84" s="5"/>
      <c r="B84" s="8" t="s">
        <v>518</v>
      </c>
      <c r="C84" s="5"/>
      <c r="D84" s="5"/>
      <c r="E84" s="5"/>
      <c r="F84" s="5"/>
      <c r="G84" s="247">
        <v>197523</v>
      </c>
      <c r="H84" s="113">
        <v>87072</v>
      </c>
      <c r="I84" s="113">
        <v>55871</v>
      </c>
      <c r="J84" s="113">
        <v>9142</v>
      </c>
      <c r="K84" s="113">
        <v>40957</v>
      </c>
      <c r="L84" s="113">
        <v>51908</v>
      </c>
    </row>
    <row r="85" spans="1:12" ht="17.399999999999999">
      <c r="B85" s="3" t="s">
        <v>519</v>
      </c>
      <c r="G85" s="129">
        <v>36875</v>
      </c>
      <c r="H85" s="130">
        <v>38239</v>
      </c>
      <c r="I85" s="130">
        <v>35840</v>
      </c>
      <c r="J85" s="130">
        <v>22982</v>
      </c>
      <c r="K85" s="130">
        <v>12896</v>
      </c>
      <c r="L85" s="130">
        <v>2058</v>
      </c>
    </row>
    <row r="86" spans="1:12" ht="17.399999999999999">
      <c r="A86" s="5"/>
      <c r="B86" s="8" t="s">
        <v>85</v>
      </c>
      <c r="C86" s="5"/>
      <c r="D86" s="5"/>
      <c r="E86" s="5"/>
      <c r="F86" s="5"/>
      <c r="G86" s="114">
        <v>101994</v>
      </c>
      <c r="H86" s="251">
        <v>95858</v>
      </c>
      <c r="I86" s="251">
        <v>63243</v>
      </c>
      <c r="J86" s="251">
        <v>51900</v>
      </c>
      <c r="K86" s="251">
        <v>90285</v>
      </c>
      <c r="L86" s="251">
        <v>129125</v>
      </c>
    </row>
    <row r="87" spans="1:12" ht="17.399999999999999">
      <c r="B87" s="3" t="s">
        <v>86</v>
      </c>
      <c r="G87" s="129">
        <v>6565</v>
      </c>
      <c r="H87" s="249">
        <v>7176</v>
      </c>
      <c r="I87" s="249">
        <v>6094</v>
      </c>
      <c r="J87" s="249">
        <v>2514</v>
      </c>
      <c r="K87" s="249">
        <v>3063</v>
      </c>
      <c r="L87" s="249">
        <v>1183</v>
      </c>
    </row>
    <row r="88" spans="1:12" ht="17.399999999999999">
      <c r="A88" s="5"/>
      <c r="B88" s="8" t="s">
        <v>87</v>
      </c>
      <c r="C88" s="5"/>
      <c r="D88" s="5"/>
      <c r="E88" s="5"/>
      <c r="F88" s="5"/>
      <c r="G88" s="114">
        <v>184878</v>
      </c>
      <c r="H88" s="251">
        <v>65520</v>
      </c>
      <c r="I88" s="251">
        <v>36552</v>
      </c>
      <c r="J88" s="251">
        <v>19296</v>
      </c>
      <c r="K88" s="251">
        <v>39377</v>
      </c>
      <c r="L88" s="251">
        <v>3871</v>
      </c>
    </row>
    <row r="89" spans="1:12" ht="17.399999999999999">
      <c r="B89" s="3" t="s">
        <v>520</v>
      </c>
      <c r="G89" s="129">
        <v>13870</v>
      </c>
      <c r="H89" s="249">
        <v>13852</v>
      </c>
      <c r="I89" s="249">
        <v>10581</v>
      </c>
      <c r="J89" s="249">
        <v>12751</v>
      </c>
      <c r="K89" s="249">
        <v>28077</v>
      </c>
      <c r="L89" s="249">
        <v>21294</v>
      </c>
    </row>
    <row r="90" spans="1:12" ht="17.399999999999999">
      <c r="A90" s="5"/>
      <c r="B90" s="8" t="s">
        <v>521</v>
      </c>
      <c r="C90" s="5"/>
      <c r="D90" s="5"/>
      <c r="E90" s="5"/>
      <c r="F90" s="5"/>
      <c r="G90" s="114">
        <v>4771</v>
      </c>
      <c r="H90" s="251">
        <v>2360</v>
      </c>
      <c r="I90" s="251">
        <v>1812</v>
      </c>
      <c r="J90" s="251">
        <v>10497</v>
      </c>
      <c r="K90" s="251">
        <v>5056</v>
      </c>
      <c r="L90" s="251">
        <v>2549</v>
      </c>
    </row>
    <row r="91" spans="1:12" ht="17.399999999999999">
      <c r="B91" s="3" t="s">
        <v>88</v>
      </c>
      <c r="G91" s="129">
        <v>1512</v>
      </c>
      <c r="H91" s="250">
        <v>603</v>
      </c>
      <c r="I91" s="250">
        <v>394</v>
      </c>
      <c r="J91" s="250">
        <v>544</v>
      </c>
      <c r="K91" s="250">
        <v>864</v>
      </c>
      <c r="L91" s="250">
        <v>951</v>
      </c>
    </row>
    <row r="92" spans="1:12" ht="17.399999999999999">
      <c r="A92" s="5"/>
      <c r="B92" s="8" t="s">
        <v>522</v>
      </c>
      <c r="C92" s="5"/>
      <c r="D92" s="5"/>
      <c r="E92" s="5"/>
      <c r="F92" s="5"/>
      <c r="G92" s="114">
        <v>12581</v>
      </c>
      <c r="H92" s="113">
        <v>8555</v>
      </c>
      <c r="I92" s="113">
        <v>21089</v>
      </c>
      <c r="J92" s="113">
        <v>11828</v>
      </c>
      <c r="K92" s="113">
        <v>5222</v>
      </c>
      <c r="L92" s="113">
        <v>7720</v>
      </c>
    </row>
    <row r="93" spans="1:12" ht="17.399999999999999">
      <c r="B93" s="3" t="s">
        <v>523</v>
      </c>
      <c r="G93" s="129">
        <v>188527</v>
      </c>
      <c r="H93" s="249">
        <v>645420</v>
      </c>
      <c r="I93" s="249">
        <v>638735</v>
      </c>
      <c r="J93" s="250">
        <v>301195</v>
      </c>
      <c r="K93" s="250" t="s">
        <v>15</v>
      </c>
      <c r="L93" s="250" t="s">
        <v>15</v>
      </c>
    </row>
    <row r="94" spans="1:12" ht="17.399999999999999">
      <c r="A94" s="5"/>
      <c r="B94" s="8" t="s">
        <v>524</v>
      </c>
      <c r="C94" s="5"/>
      <c r="D94" s="5"/>
      <c r="E94" s="5"/>
      <c r="F94" s="5"/>
      <c r="G94" s="137">
        <v>57</v>
      </c>
      <c r="H94" s="138">
        <v>44</v>
      </c>
      <c r="I94" s="138">
        <v>28</v>
      </c>
      <c r="J94" s="138" t="s">
        <v>15</v>
      </c>
      <c r="K94" s="138" t="s">
        <v>15</v>
      </c>
      <c r="L94" s="138" t="s">
        <v>15</v>
      </c>
    </row>
    <row r="95" spans="1:12" ht="17.399999999999999">
      <c r="B95" s="3" t="s">
        <v>525</v>
      </c>
      <c r="G95" s="129">
        <v>449036</v>
      </c>
      <c r="H95" s="130">
        <v>144000</v>
      </c>
      <c r="I95" s="130">
        <v>148400</v>
      </c>
      <c r="J95" s="155" t="s">
        <v>15</v>
      </c>
      <c r="K95" s="155" t="s">
        <v>15</v>
      </c>
      <c r="L95" s="155" t="s">
        <v>15</v>
      </c>
    </row>
    <row r="96" spans="1:12" ht="17.399999999999999">
      <c r="A96" s="5"/>
      <c r="B96" s="8" t="s">
        <v>526</v>
      </c>
      <c r="C96" s="5"/>
      <c r="D96" s="5"/>
      <c r="E96" s="5"/>
      <c r="F96" s="5"/>
      <c r="G96" s="137" t="s">
        <v>15</v>
      </c>
      <c r="H96" s="138" t="s">
        <v>15</v>
      </c>
      <c r="I96" s="138">
        <v>1189</v>
      </c>
      <c r="J96" s="138" t="s">
        <v>15</v>
      </c>
      <c r="K96" s="138" t="s">
        <v>15</v>
      </c>
      <c r="L96" s="138" t="s">
        <v>15</v>
      </c>
    </row>
    <row r="97" spans="1:12" ht="18" thickBot="1">
      <c r="A97" s="6"/>
      <c r="B97" s="12" t="s">
        <v>89</v>
      </c>
      <c r="C97" s="6"/>
      <c r="D97" s="6"/>
      <c r="E97" s="6"/>
      <c r="F97" s="6"/>
      <c r="G97" s="219">
        <f>SUM(G75,G77:G79,G82:G85,G87:G88,G90,G92,G94,G95,)</f>
        <v>1330439</v>
      </c>
      <c r="H97" s="200">
        <f>SUM(H75,H77:H79,H82:H85,H87:H88,H90,H92,H94:H95,)</f>
        <v>702877</v>
      </c>
      <c r="I97" s="200">
        <f>SUM(I75,I77:I79,I82:I85,I87:I88,I90,I92,I95,I94,I96,)</f>
        <v>449623</v>
      </c>
      <c r="J97" s="200">
        <f>SUM(J75,J77:J79,J82:J85,J87:J88,J90,J92,)</f>
        <v>157334</v>
      </c>
      <c r="K97" s="200">
        <f>SUM(K75,K77:K79,K82:K85,K87:K88,K90,K92)</f>
        <v>264166</v>
      </c>
      <c r="L97" s="200">
        <f>SUM(L75,L77:L79,L82:L85,L87:L88,L90,L92,)</f>
        <v>228578</v>
      </c>
    </row>
    <row r="98" spans="1:12" ht="17.399999999999999">
      <c r="A98" s="238"/>
      <c r="B98" s="12" t="s">
        <v>90</v>
      </c>
      <c r="C98" s="238"/>
      <c r="D98" s="238"/>
      <c r="E98" s="238"/>
      <c r="F98" s="238"/>
      <c r="G98" s="254">
        <f>SUM(G93,G91,G89,G86,G80,G81,G76,)</f>
        <v>307633</v>
      </c>
      <c r="H98" s="255">
        <f>SUM(H76,H80:H81,H86,H89,H91,H93,)</f>
        <v>756786</v>
      </c>
      <c r="I98" s="255">
        <f>SUM(I76,I80:I81,I86,I89,I91,I93,)</f>
        <v>713618</v>
      </c>
      <c r="J98" s="255">
        <f>SUM(J76,J81,J86,J89,J91,J93,)</f>
        <v>367156</v>
      </c>
      <c r="K98" s="255">
        <f>SUM(K76,K81,K86,K89,)</f>
        <v>119495</v>
      </c>
      <c r="L98" s="255">
        <f>SUM(L76,L81,L86,L89,L91,)</f>
        <v>152024</v>
      </c>
    </row>
    <row r="99" spans="1:12" ht="17.399999999999999">
      <c r="B99" s="13"/>
      <c r="G99" s="248"/>
      <c r="H99" s="3"/>
      <c r="I99" s="3"/>
      <c r="J99" s="3"/>
      <c r="K99" s="3"/>
      <c r="L99" s="3"/>
    </row>
    <row r="100" spans="1:12" ht="17.399999999999999">
      <c r="G100" s="3"/>
      <c r="H100" s="3"/>
      <c r="I100" s="3"/>
      <c r="J100" s="3"/>
      <c r="K100" s="3"/>
      <c r="L100" s="3"/>
    </row>
    <row r="101" spans="1:12" ht="17.399999999999999">
      <c r="A101" s="10"/>
      <c r="B101" s="243" t="s">
        <v>91</v>
      </c>
      <c r="C101" s="10"/>
      <c r="D101" s="10"/>
      <c r="E101" s="10"/>
      <c r="F101" s="10"/>
      <c r="G101" s="68" t="s">
        <v>6</v>
      </c>
      <c r="H101" s="69" t="s">
        <v>7</v>
      </c>
      <c r="I101" s="69" t="s">
        <v>8</v>
      </c>
      <c r="J101" s="69" t="s">
        <v>9</v>
      </c>
      <c r="K101" s="69" t="s">
        <v>10</v>
      </c>
      <c r="L101" s="69" t="s">
        <v>11</v>
      </c>
    </row>
    <row r="102" spans="1:12" ht="17.399999999999999">
      <c r="A102" s="241"/>
      <c r="B102" s="244" t="s">
        <v>527</v>
      </c>
      <c r="C102" s="242"/>
      <c r="D102" s="242"/>
      <c r="E102" s="242"/>
      <c r="F102" s="242"/>
      <c r="G102" s="265" t="s">
        <v>438</v>
      </c>
      <c r="H102" s="264" t="s">
        <v>437</v>
      </c>
      <c r="I102" s="283">
        <v>4888</v>
      </c>
      <c r="J102" s="283">
        <v>3604</v>
      </c>
      <c r="K102" s="283">
        <v>5088</v>
      </c>
      <c r="L102" s="287">
        <v>4233</v>
      </c>
    </row>
    <row r="103" spans="1:12" ht="17.399999999999999">
      <c r="A103" s="238"/>
      <c r="B103" s="239" t="s">
        <v>92</v>
      </c>
      <c r="C103" s="238"/>
      <c r="D103" s="238"/>
      <c r="E103" s="238"/>
      <c r="F103" s="238"/>
      <c r="G103" s="240"/>
      <c r="H103" s="240"/>
      <c r="I103" s="240"/>
      <c r="J103" s="240"/>
      <c r="K103" s="240"/>
      <c r="L103" s="240"/>
    </row>
    <row r="104" spans="1:12" ht="17.399999999999999">
      <c r="B104" s="4" t="s">
        <v>93</v>
      </c>
      <c r="G104" s="155"/>
      <c r="H104" s="155"/>
      <c r="I104" s="155"/>
      <c r="J104" s="155"/>
      <c r="K104" s="155"/>
      <c r="L104" s="155"/>
    </row>
    <row r="105" spans="1:12" ht="17.399999999999999">
      <c r="A105" s="5"/>
      <c r="B105" s="8" t="s">
        <v>94</v>
      </c>
      <c r="C105" s="8"/>
      <c r="D105" s="5"/>
      <c r="E105" s="5"/>
      <c r="F105" s="5"/>
      <c r="G105" s="137">
        <v>44.73</v>
      </c>
      <c r="H105" s="138">
        <v>44.24</v>
      </c>
      <c r="I105" s="8">
        <v>18</v>
      </c>
      <c r="J105" s="113">
        <v>117</v>
      </c>
      <c r="K105" s="284">
        <v>1765</v>
      </c>
      <c r="L105" s="138">
        <v>39</v>
      </c>
    </row>
    <row r="106" spans="1:12" ht="17.399999999999999">
      <c r="B106" s="3" t="s">
        <v>95</v>
      </c>
      <c r="G106" s="118">
        <v>62.54</v>
      </c>
      <c r="H106" s="155">
        <v>51.88</v>
      </c>
      <c r="I106" s="272">
        <v>0</v>
      </c>
      <c r="J106" s="269">
        <v>0</v>
      </c>
      <c r="K106" s="269">
        <v>0</v>
      </c>
      <c r="L106" s="269">
        <v>0</v>
      </c>
    </row>
    <row r="107" spans="1:12" ht="17.399999999999999">
      <c r="A107" s="5"/>
      <c r="B107" s="8" t="s">
        <v>528</v>
      </c>
      <c r="C107" s="5"/>
      <c r="D107" s="5"/>
      <c r="E107" s="5"/>
      <c r="F107" s="5"/>
      <c r="G107" s="137">
        <v>1.17</v>
      </c>
      <c r="H107" s="138">
        <v>1.51</v>
      </c>
      <c r="I107" s="273">
        <v>0</v>
      </c>
      <c r="J107" s="271">
        <v>0</v>
      </c>
      <c r="K107" s="271">
        <v>0</v>
      </c>
      <c r="L107" s="271">
        <v>0</v>
      </c>
    </row>
    <row r="108" spans="1:12" ht="18" thickBot="1">
      <c r="A108" s="6"/>
      <c r="B108" s="19" t="s">
        <v>529</v>
      </c>
      <c r="C108" s="6"/>
      <c r="D108" s="6"/>
      <c r="E108" s="6"/>
      <c r="F108" s="6"/>
      <c r="G108" s="139">
        <v>0.22</v>
      </c>
      <c r="H108" s="140">
        <v>9.48</v>
      </c>
      <c r="I108" s="274">
        <v>0</v>
      </c>
      <c r="J108" s="270">
        <v>0</v>
      </c>
      <c r="K108" s="270">
        <v>0</v>
      </c>
      <c r="L108" s="270">
        <v>0</v>
      </c>
    </row>
    <row r="109" spans="1:12" ht="17.399999999999999">
      <c r="B109" s="4" t="s">
        <v>96</v>
      </c>
      <c r="G109" s="155"/>
      <c r="H109" s="155"/>
      <c r="I109" s="155"/>
      <c r="J109" s="155"/>
      <c r="K109" s="155"/>
      <c r="L109" s="155"/>
    </row>
    <row r="110" spans="1:12" ht="17.399999999999999">
      <c r="A110" s="5"/>
      <c r="B110" s="8" t="s">
        <v>97</v>
      </c>
      <c r="C110" s="8"/>
      <c r="D110" s="5"/>
      <c r="E110" s="5"/>
      <c r="F110" s="5"/>
      <c r="G110" s="137">
        <v>439.76</v>
      </c>
      <c r="H110" s="138">
        <v>555.1</v>
      </c>
      <c r="I110" s="138">
        <v>37</v>
      </c>
      <c r="J110" s="271">
        <v>0</v>
      </c>
      <c r="K110" s="271">
        <v>0</v>
      </c>
      <c r="L110" s="284">
        <v>2430</v>
      </c>
    </row>
    <row r="111" spans="1:12" ht="18" thickBot="1">
      <c r="A111" s="6"/>
      <c r="B111" s="19" t="s">
        <v>530</v>
      </c>
      <c r="C111" s="6"/>
      <c r="D111" s="6"/>
      <c r="E111" s="6"/>
      <c r="F111" s="6"/>
      <c r="G111" s="139">
        <v>4.58</v>
      </c>
      <c r="H111" s="140">
        <v>2.94</v>
      </c>
      <c r="I111" s="270">
        <v>0</v>
      </c>
      <c r="J111" s="270">
        <v>0</v>
      </c>
      <c r="K111" s="270">
        <v>0</v>
      </c>
      <c r="L111" s="270">
        <v>0</v>
      </c>
    </row>
    <row r="112" spans="1:12" ht="17.399999999999999">
      <c r="B112" s="4" t="s">
        <v>98</v>
      </c>
      <c r="G112" s="155"/>
      <c r="H112" s="155"/>
      <c r="I112" s="155"/>
      <c r="J112" s="155"/>
      <c r="K112" s="155"/>
      <c r="L112" s="155"/>
    </row>
    <row r="113" spans="1:12" ht="17.399999999999999">
      <c r="A113" s="5"/>
      <c r="B113" s="8" t="s">
        <v>531</v>
      </c>
      <c r="C113" s="5"/>
      <c r="D113" s="5"/>
      <c r="E113" s="5"/>
      <c r="F113" s="5"/>
      <c r="G113" s="275">
        <v>0</v>
      </c>
      <c r="H113" s="204">
        <v>0.4</v>
      </c>
      <c r="I113" s="271">
        <v>0</v>
      </c>
      <c r="J113" s="271">
        <v>0</v>
      </c>
      <c r="K113" s="271">
        <v>0</v>
      </c>
      <c r="L113" s="271">
        <v>0</v>
      </c>
    </row>
    <row r="114" spans="1:12" ht="18" thickBot="1">
      <c r="A114" s="6"/>
      <c r="B114" s="19" t="s">
        <v>532</v>
      </c>
      <c r="C114" s="6"/>
      <c r="D114" s="6"/>
      <c r="E114" s="6"/>
      <c r="F114" s="6"/>
      <c r="G114" s="276">
        <v>0</v>
      </c>
      <c r="H114" s="270">
        <v>0</v>
      </c>
      <c r="I114" s="270">
        <v>0</v>
      </c>
      <c r="J114" s="270">
        <v>0</v>
      </c>
      <c r="K114" s="270">
        <v>0</v>
      </c>
      <c r="L114" s="270">
        <v>0</v>
      </c>
    </row>
    <row r="115" spans="1:12" ht="17.399999999999999">
      <c r="G115" s="291">
        <v>553.01086590884347</v>
      </c>
      <c r="H115" s="256">
        <v>665.55</v>
      </c>
      <c r="I115" s="13">
        <v>55</v>
      </c>
      <c r="J115" s="13">
        <v>117</v>
      </c>
      <c r="K115" s="285">
        <v>1765</v>
      </c>
      <c r="L115" s="285">
        <v>2470</v>
      </c>
    </row>
    <row r="116" spans="1:12" ht="17.399999999999999">
      <c r="A116" s="10"/>
      <c r="B116" s="20" t="s">
        <v>99</v>
      </c>
      <c r="C116" s="10"/>
      <c r="D116" s="10"/>
      <c r="E116" s="10"/>
      <c r="F116" s="10"/>
      <c r="G116" s="22"/>
      <c r="H116" s="22"/>
      <c r="I116" s="22"/>
      <c r="J116" s="22"/>
      <c r="K116" s="22"/>
      <c r="L116" s="22"/>
    </row>
    <row r="117" spans="1:12" ht="18" thickBot="1">
      <c r="A117" s="6"/>
      <c r="B117" s="21" t="s">
        <v>100</v>
      </c>
      <c r="C117" s="19"/>
      <c r="D117" s="6"/>
      <c r="E117" s="6"/>
      <c r="F117" s="6"/>
      <c r="G117" s="109">
        <v>1195.3399999999999</v>
      </c>
      <c r="H117" s="140" t="s">
        <v>101</v>
      </c>
      <c r="I117" s="115">
        <v>1799</v>
      </c>
      <c r="J117" s="19">
        <v>796</v>
      </c>
      <c r="K117" s="115">
        <v>2095</v>
      </c>
      <c r="L117" s="115">
        <v>1486</v>
      </c>
    </row>
    <row r="118" spans="1:12" ht="17.399999999999999">
      <c r="G118" s="292">
        <v>1195.3399999999999</v>
      </c>
      <c r="H118" s="262">
        <v>1029</v>
      </c>
      <c r="I118" s="13">
        <v>1799</v>
      </c>
      <c r="J118" s="13">
        <v>796</v>
      </c>
      <c r="K118" s="263">
        <v>2095</v>
      </c>
      <c r="L118" s="263">
        <v>1486</v>
      </c>
    </row>
    <row r="119" spans="1:12" ht="18" thickBot="1">
      <c r="A119" s="6"/>
      <c r="B119" s="12" t="s">
        <v>102</v>
      </c>
      <c r="C119" s="6"/>
      <c r="D119" s="6"/>
      <c r="E119" s="6"/>
      <c r="F119" s="6"/>
      <c r="G119" s="19"/>
      <c r="H119" s="19"/>
      <c r="I119" s="19"/>
      <c r="J119" s="19"/>
      <c r="K119" s="19"/>
      <c r="L119" s="19"/>
    </row>
    <row r="120" spans="1:12" ht="17.399999999999999">
      <c r="A120" s="331"/>
      <c r="B120" s="332" t="s">
        <v>103</v>
      </c>
      <c r="C120" s="331"/>
      <c r="D120" s="331"/>
      <c r="E120" s="331"/>
      <c r="F120" s="331"/>
      <c r="G120" s="209"/>
      <c r="H120" s="209"/>
      <c r="I120" s="333"/>
      <c r="J120" s="333"/>
      <c r="K120" s="333"/>
      <c r="L120" s="333"/>
    </row>
    <row r="121" spans="1:12" ht="17.399999999999999">
      <c r="B121" s="3" t="s">
        <v>533</v>
      </c>
      <c r="G121" s="221">
        <v>0.6</v>
      </c>
      <c r="H121" s="155">
        <v>3.59</v>
      </c>
      <c r="I121" s="279">
        <v>0</v>
      </c>
      <c r="J121" s="279">
        <v>0</v>
      </c>
      <c r="K121" s="279">
        <v>0</v>
      </c>
      <c r="L121" s="3">
        <v>28</v>
      </c>
    </row>
    <row r="122" spans="1:12" ht="17.399999999999999">
      <c r="A122" s="5"/>
      <c r="B122" s="8" t="s">
        <v>534</v>
      </c>
      <c r="C122" s="5"/>
      <c r="D122" s="5"/>
      <c r="E122" s="5"/>
      <c r="F122" s="5"/>
      <c r="G122" s="112">
        <v>16.23</v>
      </c>
      <c r="H122" s="138">
        <v>14.94</v>
      </c>
      <c r="I122" s="278">
        <v>0</v>
      </c>
      <c r="J122" s="278">
        <v>0</v>
      </c>
      <c r="K122" s="278">
        <v>0</v>
      </c>
      <c r="L122" s="278">
        <v>0</v>
      </c>
    </row>
    <row r="123" spans="1:12" ht="17.399999999999999">
      <c r="B123" s="3" t="s">
        <v>535</v>
      </c>
      <c r="G123" s="221">
        <v>41717.26</v>
      </c>
      <c r="H123" s="220">
        <v>24247.16</v>
      </c>
      <c r="I123" s="279">
        <v>0</v>
      </c>
      <c r="J123" s="279">
        <v>0</v>
      </c>
      <c r="K123" s="279">
        <v>0</v>
      </c>
      <c r="L123" s="279">
        <v>0</v>
      </c>
    </row>
    <row r="124" spans="1:12" ht="18" thickBot="1">
      <c r="A124" s="6"/>
      <c r="B124" s="19" t="s">
        <v>104</v>
      </c>
      <c r="C124" s="19"/>
      <c r="D124" s="6"/>
      <c r="E124" s="6"/>
      <c r="F124" s="6"/>
      <c r="G124" s="133">
        <v>23831.21</v>
      </c>
      <c r="H124" s="140" t="s">
        <v>105</v>
      </c>
      <c r="I124" s="277">
        <v>0</v>
      </c>
      <c r="J124" s="277">
        <v>0</v>
      </c>
      <c r="K124" s="277">
        <v>0</v>
      </c>
      <c r="L124" s="277">
        <v>0</v>
      </c>
    </row>
    <row r="125" spans="1:12" ht="18" thickBot="1">
      <c r="A125" s="23"/>
      <c r="B125" s="24" t="s">
        <v>106</v>
      </c>
      <c r="C125" s="25"/>
      <c r="D125" s="23"/>
      <c r="E125" s="23"/>
      <c r="F125" s="23"/>
      <c r="G125" s="223" t="s">
        <v>107</v>
      </c>
      <c r="H125" s="120">
        <v>390.84</v>
      </c>
      <c r="I125" s="280">
        <v>0</v>
      </c>
      <c r="J125" s="280">
        <v>0</v>
      </c>
      <c r="K125" s="280">
        <v>0</v>
      </c>
      <c r="L125" s="280">
        <v>0</v>
      </c>
    </row>
    <row r="126" spans="1:12" ht="17.399999999999999">
      <c r="B126" s="4" t="s">
        <v>108</v>
      </c>
      <c r="G126" s="220"/>
      <c r="H126" s="155"/>
      <c r="I126" s="3"/>
      <c r="J126" s="3"/>
      <c r="K126" s="3"/>
      <c r="L126" s="3"/>
    </row>
    <row r="127" spans="1:12" ht="17.399999999999999">
      <c r="A127" s="5"/>
      <c r="B127" s="8" t="s">
        <v>536</v>
      </c>
      <c r="C127" s="5"/>
      <c r="D127" s="5"/>
      <c r="E127" s="5"/>
      <c r="F127" s="5"/>
      <c r="G127" s="112">
        <v>212.88</v>
      </c>
      <c r="H127" s="138">
        <v>227.14</v>
      </c>
      <c r="I127" s="278">
        <v>0</v>
      </c>
      <c r="J127" s="278">
        <v>0</v>
      </c>
      <c r="K127" s="278">
        <v>0</v>
      </c>
      <c r="L127" s="278">
        <v>0</v>
      </c>
    </row>
    <row r="128" spans="1:12" ht="18" thickBot="1">
      <c r="A128" s="6"/>
      <c r="B128" s="19" t="s">
        <v>537</v>
      </c>
      <c r="C128" s="19"/>
      <c r="D128" s="6"/>
      <c r="E128" s="6"/>
      <c r="F128" s="6"/>
      <c r="G128" s="133">
        <v>122.57</v>
      </c>
      <c r="H128" s="140">
        <v>105.54</v>
      </c>
      <c r="I128" s="277">
        <v>0</v>
      </c>
      <c r="J128" s="277">
        <v>0</v>
      </c>
      <c r="K128" s="277">
        <v>0</v>
      </c>
      <c r="L128" s="277">
        <v>0</v>
      </c>
    </row>
    <row r="129" spans="1:12" ht="17.399999999999999">
      <c r="B129" s="4" t="s">
        <v>109</v>
      </c>
      <c r="G129" s="330"/>
      <c r="H129" s="132"/>
      <c r="I129" s="3"/>
      <c r="J129" s="3"/>
      <c r="K129" s="3"/>
      <c r="L129" s="3"/>
    </row>
    <row r="130" spans="1:12" ht="17.399999999999999">
      <c r="A130" s="5"/>
      <c r="B130" s="8" t="s">
        <v>538</v>
      </c>
      <c r="C130" s="5"/>
      <c r="D130" s="5"/>
      <c r="E130" s="5"/>
      <c r="F130" s="5"/>
      <c r="G130" s="221">
        <v>14204.77</v>
      </c>
      <c r="H130" s="220">
        <v>24251.63</v>
      </c>
      <c r="I130" s="278">
        <v>0</v>
      </c>
      <c r="J130" s="278">
        <v>0</v>
      </c>
      <c r="K130" s="278">
        <v>0</v>
      </c>
      <c r="L130" s="278">
        <v>0</v>
      </c>
    </row>
    <row r="131" spans="1:12" ht="17.399999999999999">
      <c r="B131" s="3" t="s">
        <v>547</v>
      </c>
      <c r="G131" s="112">
        <v>1979.16</v>
      </c>
      <c r="H131" s="138">
        <v>365.98</v>
      </c>
      <c r="I131" s="3">
        <v>180.4</v>
      </c>
      <c r="J131" s="3">
        <v>407.6</v>
      </c>
      <c r="K131" s="286">
        <v>936</v>
      </c>
      <c r="L131" s="286">
        <v>237</v>
      </c>
    </row>
    <row r="132" spans="1:12" ht="17.399999999999999">
      <c r="A132" s="6"/>
      <c r="B132" s="19" t="s">
        <v>539</v>
      </c>
      <c r="C132" s="19"/>
      <c r="D132" s="6"/>
      <c r="E132" s="6"/>
      <c r="F132" s="6"/>
      <c r="G132" s="246">
        <v>23.94</v>
      </c>
      <c r="H132" s="222">
        <v>16.16</v>
      </c>
      <c r="I132" s="277">
        <v>0</v>
      </c>
      <c r="J132" s="277">
        <v>0</v>
      </c>
      <c r="K132" s="277">
        <v>0</v>
      </c>
      <c r="L132" s="277">
        <v>0</v>
      </c>
    </row>
    <row r="133" spans="1:12" ht="17.399999999999999">
      <c r="A133" s="23"/>
      <c r="B133" s="24" t="s">
        <v>110</v>
      </c>
      <c r="C133" s="25"/>
      <c r="D133" s="23"/>
      <c r="E133" s="23"/>
      <c r="F133" s="23"/>
      <c r="G133" s="223">
        <v>7.02</v>
      </c>
      <c r="H133" s="120">
        <v>3.03</v>
      </c>
      <c r="I133" s="280">
        <v>0</v>
      </c>
      <c r="J133" s="280">
        <v>0</v>
      </c>
      <c r="K133" s="280">
        <v>0</v>
      </c>
      <c r="L133" s="280">
        <v>0</v>
      </c>
    </row>
    <row r="134" spans="1:12" ht="17.399999999999999">
      <c r="B134" s="4" t="s">
        <v>111</v>
      </c>
      <c r="G134" s="334"/>
      <c r="H134" s="3"/>
      <c r="I134" s="3"/>
      <c r="J134" s="3"/>
      <c r="K134" s="3"/>
      <c r="L134" s="3"/>
    </row>
    <row r="135" spans="1:12" ht="17.399999999999999">
      <c r="A135" s="5"/>
      <c r="B135" s="8" t="s">
        <v>540</v>
      </c>
      <c r="C135" s="5"/>
      <c r="D135" s="5"/>
      <c r="E135" s="5"/>
      <c r="F135" s="5"/>
      <c r="G135" s="112">
        <v>222.8</v>
      </c>
      <c r="H135" s="138">
        <v>208.19</v>
      </c>
      <c r="I135" s="278">
        <v>181</v>
      </c>
      <c r="J135" s="278">
        <v>91</v>
      </c>
      <c r="K135" s="278">
        <v>14</v>
      </c>
      <c r="L135" s="278">
        <v>12</v>
      </c>
    </row>
    <row r="136" spans="1:12" ht="17.399999999999999">
      <c r="A136" s="6"/>
      <c r="B136" s="19" t="s">
        <v>541</v>
      </c>
      <c r="C136" s="19"/>
      <c r="D136" s="6"/>
      <c r="E136" s="6"/>
      <c r="F136" s="6"/>
      <c r="G136" s="133">
        <v>2718.86</v>
      </c>
      <c r="H136" s="140" t="s">
        <v>112</v>
      </c>
      <c r="I136" s="277">
        <v>2673</v>
      </c>
      <c r="J136" s="277">
        <v>2192</v>
      </c>
      <c r="K136" s="277">
        <v>278</v>
      </c>
      <c r="L136" s="277">
        <v>278</v>
      </c>
    </row>
    <row r="137" spans="1:12" ht="17.399999999999999">
      <c r="A137" s="23"/>
      <c r="B137" s="24" t="s">
        <v>113</v>
      </c>
      <c r="C137" s="25"/>
      <c r="D137" s="23"/>
      <c r="E137" s="23"/>
      <c r="F137" s="23"/>
      <c r="G137" s="223">
        <v>1011.75</v>
      </c>
      <c r="H137" s="119">
        <v>2437.5700000000002</v>
      </c>
      <c r="I137" s="280">
        <v>0</v>
      </c>
      <c r="J137" s="280">
        <v>0</v>
      </c>
      <c r="K137" s="280">
        <v>0</v>
      </c>
      <c r="L137" s="280">
        <v>0</v>
      </c>
    </row>
    <row r="138" spans="1:12" ht="18" thickBot="1">
      <c r="A138" s="23"/>
      <c r="B138" s="24" t="s">
        <v>114</v>
      </c>
      <c r="C138" s="25"/>
      <c r="D138" s="23"/>
      <c r="E138" s="23"/>
      <c r="F138" s="23"/>
      <c r="G138" s="223">
        <v>243.58</v>
      </c>
      <c r="H138" s="120">
        <v>37.880000000000003</v>
      </c>
      <c r="I138" s="280">
        <v>0</v>
      </c>
      <c r="J138" s="280">
        <v>0</v>
      </c>
      <c r="K138" s="280">
        <v>0</v>
      </c>
      <c r="L138" s="280">
        <v>0</v>
      </c>
    </row>
    <row r="139" spans="1:12" ht="17.399999999999999">
      <c r="A139" s="26"/>
      <c r="B139" s="27" t="s">
        <v>115</v>
      </c>
      <c r="C139" s="28"/>
      <c r="D139" s="26"/>
      <c r="E139" s="26"/>
      <c r="F139" s="26"/>
      <c r="G139" s="293" t="s">
        <v>116</v>
      </c>
      <c r="H139" s="123" t="s">
        <v>116</v>
      </c>
      <c r="I139" s="281">
        <v>0</v>
      </c>
      <c r="J139" s="281">
        <v>0</v>
      </c>
      <c r="K139" s="281">
        <v>0</v>
      </c>
      <c r="L139" s="281">
        <v>0</v>
      </c>
    </row>
    <row r="140" spans="1:12" ht="17.399999999999999">
      <c r="A140" s="23"/>
      <c r="B140" s="24" t="s">
        <v>117</v>
      </c>
      <c r="C140" s="25"/>
      <c r="D140" s="23"/>
      <c r="E140" s="23"/>
      <c r="F140" s="23"/>
      <c r="G140" s="293" t="s">
        <v>116</v>
      </c>
      <c r="H140" s="120" t="s">
        <v>116</v>
      </c>
      <c r="I140" s="282">
        <v>0</v>
      </c>
      <c r="J140" s="282">
        <v>0</v>
      </c>
      <c r="K140" s="282">
        <v>0</v>
      </c>
      <c r="L140" s="282">
        <v>0</v>
      </c>
    </row>
    <row r="141" spans="1:12" ht="17.399999999999999">
      <c r="B141" s="4" t="s">
        <v>118</v>
      </c>
      <c r="G141" s="220"/>
      <c r="H141" s="155"/>
      <c r="I141" s="3"/>
      <c r="J141" s="3"/>
      <c r="K141" s="3"/>
      <c r="L141" s="3"/>
    </row>
    <row r="142" spans="1:12" ht="17.399999999999999">
      <c r="A142" s="5"/>
      <c r="B142" s="8" t="s">
        <v>542</v>
      </c>
      <c r="C142" s="5"/>
      <c r="D142" s="5"/>
      <c r="E142" s="5"/>
      <c r="F142" s="5"/>
      <c r="G142" s="112">
        <v>21250.5</v>
      </c>
      <c r="H142" s="121">
        <v>4832.3999999999996</v>
      </c>
      <c r="I142" s="278">
        <v>0</v>
      </c>
      <c r="J142" s="278">
        <v>0</v>
      </c>
      <c r="K142" s="278">
        <v>0</v>
      </c>
      <c r="L142" s="278">
        <v>0</v>
      </c>
    </row>
    <row r="143" spans="1:12" ht="17.399999999999999">
      <c r="B143" s="3" t="s">
        <v>543</v>
      </c>
      <c r="G143" s="221">
        <v>481878.6</v>
      </c>
      <c r="H143" s="155">
        <v>1704.22</v>
      </c>
      <c r="I143" s="279">
        <v>0</v>
      </c>
      <c r="J143" s="279">
        <v>0</v>
      </c>
      <c r="K143" s="279">
        <v>0</v>
      </c>
      <c r="L143" s="279">
        <v>0</v>
      </c>
    </row>
    <row r="144" spans="1:12" ht="17.399999999999999">
      <c r="A144" s="5"/>
      <c r="B144" s="8" t="s">
        <v>119</v>
      </c>
      <c r="C144" s="5"/>
      <c r="D144" s="5"/>
      <c r="E144" s="5"/>
      <c r="F144" s="5"/>
      <c r="G144" s="112">
        <v>17046.240000000002</v>
      </c>
      <c r="H144" s="138">
        <v>0.18</v>
      </c>
      <c r="I144" s="278">
        <v>0</v>
      </c>
      <c r="J144" s="278">
        <v>0</v>
      </c>
      <c r="K144" s="278">
        <v>0</v>
      </c>
      <c r="L144" s="278">
        <v>0</v>
      </c>
    </row>
    <row r="145" spans="1:12" ht="17.399999999999999">
      <c r="B145" s="3" t="s">
        <v>544</v>
      </c>
      <c r="G145" s="221">
        <v>43590.93</v>
      </c>
      <c r="H145" s="155" t="s">
        <v>120</v>
      </c>
      <c r="I145" s="279">
        <v>0</v>
      </c>
      <c r="J145" s="279">
        <v>0</v>
      </c>
      <c r="K145" s="279">
        <v>0</v>
      </c>
      <c r="L145" s="279">
        <v>0</v>
      </c>
    </row>
    <row r="146" spans="1:12" ht="17.399999999999999">
      <c r="A146" s="5"/>
      <c r="B146" s="8" t="s">
        <v>545</v>
      </c>
      <c r="C146" s="5"/>
      <c r="D146" s="5"/>
      <c r="E146" s="5"/>
      <c r="F146" s="5"/>
      <c r="G146" s="112">
        <v>1703.04</v>
      </c>
      <c r="H146" s="138">
        <v>608.69000000000005</v>
      </c>
      <c r="I146" s="278">
        <v>0</v>
      </c>
      <c r="J146" s="278">
        <v>0</v>
      </c>
      <c r="K146" s="278">
        <v>0</v>
      </c>
      <c r="L146" s="278">
        <v>0</v>
      </c>
    </row>
    <row r="147" spans="1:12" ht="18" thickBot="1">
      <c r="A147" s="6"/>
      <c r="B147" s="19" t="s">
        <v>546</v>
      </c>
      <c r="C147" s="19"/>
      <c r="D147" s="6"/>
      <c r="E147" s="6"/>
      <c r="F147" s="6"/>
      <c r="G147" s="133" t="s">
        <v>121</v>
      </c>
      <c r="H147" s="122">
        <v>1197.7</v>
      </c>
      <c r="I147" s="277">
        <v>0</v>
      </c>
      <c r="J147" s="277">
        <v>0</v>
      </c>
      <c r="K147" s="277">
        <v>0</v>
      </c>
      <c r="L147" s="277">
        <v>0</v>
      </c>
    </row>
    <row r="148" spans="1:12" ht="17.399999999999999">
      <c r="B148" s="4" t="s">
        <v>122</v>
      </c>
      <c r="G148" s="220"/>
      <c r="H148" s="155"/>
      <c r="I148" s="3"/>
      <c r="J148" s="3"/>
      <c r="K148" s="3"/>
      <c r="L148" s="3"/>
    </row>
    <row r="149" spans="1:12" ht="17.399999999999999">
      <c r="A149" s="5"/>
      <c r="B149" s="8" t="s">
        <v>543</v>
      </c>
      <c r="C149" s="5"/>
      <c r="D149" s="5"/>
      <c r="E149" s="5"/>
      <c r="F149" s="5"/>
      <c r="G149" s="112">
        <v>9.36</v>
      </c>
      <c r="H149" s="138">
        <v>1.21</v>
      </c>
      <c r="I149" s="278">
        <v>0</v>
      </c>
      <c r="J149" s="278">
        <v>0</v>
      </c>
      <c r="K149" s="278">
        <v>0</v>
      </c>
      <c r="L149" s="278">
        <v>0</v>
      </c>
    </row>
    <row r="150" spans="1:12" ht="17.399999999999999">
      <c r="A150" s="5"/>
      <c r="B150" s="8" t="s">
        <v>546</v>
      </c>
      <c r="C150" s="5"/>
      <c r="D150" s="5"/>
      <c r="E150" s="5"/>
      <c r="F150" s="5"/>
      <c r="G150" s="112" t="s">
        <v>123</v>
      </c>
      <c r="H150" s="155">
        <v>0.43</v>
      </c>
      <c r="I150" s="278">
        <v>0</v>
      </c>
      <c r="J150" s="278">
        <v>0</v>
      </c>
      <c r="K150" s="278">
        <v>0</v>
      </c>
      <c r="L150" s="278">
        <v>0</v>
      </c>
    </row>
    <row r="151" spans="1:12" ht="17.399999999999999">
      <c r="A151" s="23"/>
      <c r="B151" s="25" t="s">
        <v>119</v>
      </c>
      <c r="C151" s="25"/>
      <c r="D151" s="23"/>
      <c r="E151" s="23"/>
      <c r="F151" s="23"/>
      <c r="G151" s="223" t="s">
        <v>124</v>
      </c>
      <c r="H151" s="138">
        <v>11.31</v>
      </c>
      <c r="I151" s="280">
        <v>0</v>
      </c>
      <c r="J151" s="280">
        <v>0</v>
      </c>
      <c r="K151" s="280">
        <v>0</v>
      </c>
      <c r="L151" s="280">
        <v>0</v>
      </c>
    </row>
    <row r="152" spans="1:12" ht="17.399999999999999">
      <c r="A152" s="26"/>
      <c r="B152" s="27" t="s">
        <v>125</v>
      </c>
      <c r="C152" s="28"/>
      <c r="D152" s="26"/>
      <c r="E152" s="26"/>
      <c r="F152" s="26"/>
      <c r="G152" s="294" t="s">
        <v>116</v>
      </c>
      <c r="H152" s="123" t="s">
        <v>116</v>
      </c>
      <c r="I152" s="267">
        <v>0</v>
      </c>
      <c r="J152" s="267">
        <v>0</v>
      </c>
      <c r="K152" s="267">
        <v>0</v>
      </c>
      <c r="L152" s="267">
        <v>0</v>
      </c>
    </row>
    <row r="153" spans="1:12" ht="17.399999999999999">
      <c r="A153" s="26"/>
      <c r="B153" s="27" t="s">
        <v>126</v>
      </c>
      <c r="C153" s="28"/>
      <c r="D153" s="26"/>
      <c r="E153" s="26"/>
      <c r="F153" s="26"/>
      <c r="G153" s="294" t="s">
        <v>116</v>
      </c>
      <c r="H153" s="123" t="s">
        <v>116</v>
      </c>
      <c r="I153" s="267">
        <v>0</v>
      </c>
      <c r="J153" s="267">
        <v>0</v>
      </c>
      <c r="K153" s="267">
        <v>0</v>
      </c>
      <c r="L153" s="267">
        <v>0</v>
      </c>
    </row>
    <row r="154" spans="1:12" ht="18" thickBot="1">
      <c r="A154" s="26"/>
      <c r="B154" s="27" t="s">
        <v>127</v>
      </c>
      <c r="C154" s="28"/>
      <c r="D154" s="26"/>
      <c r="E154" s="26"/>
      <c r="F154" s="26"/>
      <c r="G154" s="294" t="s">
        <v>116</v>
      </c>
      <c r="H154" s="123" t="s">
        <v>116</v>
      </c>
      <c r="I154" s="267">
        <v>0</v>
      </c>
      <c r="J154" s="267">
        <v>0</v>
      </c>
      <c r="K154" s="267">
        <v>0</v>
      </c>
      <c r="L154" s="267">
        <v>0</v>
      </c>
    </row>
    <row r="155" spans="1:12" ht="18" thickBot="1">
      <c r="A155" s="26"/>
      <c r="B155" s="29"/>
      <c r="C155" s="26"/>
      <c r="D155" s="26"/>
      <c r="E155" s="26"/>
      <c r="F155" s="26"/>
      <c r="G155" s="266">
        <f>SUM(G121:G125,G127:G128,G130:G133,G135:G138,G142:G147,G149:G151)</f>
        <v>651791.30000000005</v>
      </c>
      <c r="H155" s="268">
        <v>220885.93797678887</v>
      </c>
      <c r="I155" s="268">
        <v>3034.4</v>
      </c>
      <c r="J155" s="268">
        <v>2690.6</v>
      </c>
      <c r="K155" s="268">
        <v>1228</v>
      </c>
      <c r="L155" s="29">
        <v>277</v>
      </c>
    </row>
    <row r="156" spans="1:12" ht="17.399999999999999">
      <c r="B156" s="296" t="s">
        <v>439</v>
      </c>
      <c r="G156" s="298"/>
      <c r="H156" s="295"/>
      <c r="I156" s="295"/>
      <c r="J156" s="295"/>
      <c r="K156" s="295"/>
      <c r="L156" s="13"/>
    </row>
    <row r="157" spans="1:12" ht="17.399999999999999">
      <c r="B157" s="297" t="s">
        <v>440</v>
      </c>
      <c r="G157" s="3"/>
      <c r="H157" s="3"/>
      <c r="I157" s="3"/>
      <c r="J157" s="3"/>
      <c r="K157" s="3"/>
      <c r="L157" s="3"/>
    </row>
    <row r="158" spans="1:12" ht="17.399999999999999">
      <c r="G158" s="3"/>
      <c r="H158" s="3"/>
      <c r="I158" s="3"/>
      <c r="J158" s="3"/>
      <c r="K158" s="3"/>
      <c r="L158" s="3"/>
    </row>
    <row r="159" spans="1:12" ht="18" thickBot="1">
      <c r="A159" s="6"/>
      <c r="B159" s="7" t="s">
        <v>27</v>
      </c>
      <c r="C159" s="6"/>
      <c r="D159" s="6"/>
      <c r="E159" s="6"/>
      <c r="F159" s="6"/>
      <c r="G159" s="84" t="s">
        <v>6</v>
      </c>
      <c r="H159" s="93" t="s">
        <v>7</v>
      </c>
      <c r="I159" s="93" t="s">
        <v>8</v>
      </c>
      <c r="J159" s="93" t="s">
        <v>9</v>
      </c>
      <c r="K159" s="93" t="s">
        <v>10</v>
      </c>
      <c r="L159" s="93" t="s">
        <v>11</v>
      </c>
    </row>
    <row r="160" spans="1:12" ht="17.399999999999999">
      <c r="B160" s="3" t="s">
        <v>548</v>
      </c>
      <c r="G160" s="116">
        <v>3.5</v>
      </c>
      <c r="H160" s="3">
        <v>3.5</v>
      </c>
      <c r="I160" s="155">
        <v>3.5</v>
      </c>
      <c r="J160" s="155">
        <v>3.5</v>
      </c>
      <c r="K160" s="155">
        <v>3.5</v>
      </c>
      <c r="L160" s="155">
        <v>3.5</v>
      </c>
    </row>
    <row r="161" spans="1:12" ht="17.399999999999999">
      <c r="A161" s="5"/>
      <c r="B161" s="8" t="s">
        <v>549</v>
      </c>
      <c r="C161" s="5"/>
      <c r="D161" s="5"/>
      <c r="E161" s="5"/>
      <c r="F161" s="5"/>
      <c r="G161" s="106">
        <v>12</v>
      </c>
      <c r="H161" s="8">
        <v>1</v>
      </c>
      <c r="I161" s="138">
        <v>1</v>
      </c>
      <c r="J161" s="138">
        <v>1</v>
      </c>
      <c r="K161" s="138">
        <v>1</v>
      </c>
      <c r="L161" s="138" t="s">
        <v>15</v>
      </c>
    </row>
    <row r="162" spans="1:12" ht="17.399999999999999">
      <c r="B162" s="3" t="s">
        <v>550</v>
      </c>
      <c r="G162" s="116">
        <v>7.4</v>
      </c>
      <c r="H162" s="3">
        <v>7.4</v>
      </c>
      <c r="I162" s="155">
        <v>6.2</v>
      </c>
      <c r="J162" s="155">
        <v>3</v>
      </c>
      <c r="K162" s="155" t="s">
        <v>15</v>
      </c>
      <c r="L162" s="155" t="s">
        <v>15</v>
      </c>
    </row>
    <row r="163" spans="1:12" ht="17.399999999999999">
      <c r="A163" s="5"/>
      <c r="B163" s="8" t="s">
        <v>551</v>
      </c>
      <c r="C163" s="5"/>
      <c r="D163" s="5"/>
      <c r="E163" s="5"/>
      <c r="F163" s="5"/>
      <c r="G163" s="106">
        <v>0.13</v>
      </c>
      <c r="H163" s="8">
        <v>0.13</v>
      </c>
      <c r="I163" s="138">
        <v>0.13</v>
      </c>
      <c r="J163" s="138">
        <v>0.13</v>
      </c>
      <c r="K163" s="138" t="s">
        <v>15</v>
      </c>
      <c r="L163" s="138" t="s">
        <v>15</v>
      </c>
    </row>
    <row r="164" spans="1:12" ht="17.399999999999999">
      <c r="B164" s="364" t="s">
        <v>552</v>
      </c>
      <c r="G164" s="116">
        <v>15</v>
      </c>
      <c r="H164" s="3">
        <v>15</v>
      </c>
      <c r="I164" s="155" t="s">
        <v>37</v>
      </c>
      <c r="J164" s="155" t="s">
        <v>37</v>
      </c>
      <c r="K164" s="155" t="s">
        <v>15</v>
      </c>
      <c r="L164" s="155" t="s">
        <v>15</v>
      </c>
    </row>
    <row r="165" spans="1:12" ht="18" thickBot="1">
      <c r="A165" s="6"/>
      <c r="B165" s="12" t="s">
        <v>128</v>
      </c>
      <c r="C165" s="6"/>
      <c r="D165" s="6"/>
      <c r="E165" s="6"/>
      <c r="F165" s="6"/>
      <c r="G165" s="117">
        <v>38.03</v>
      </c>
      <c r="H165" s="19">
        <v>27.03</v>
      </c>
      <c r="I165" s="140">
        <v>10.83</v>
      </c>
      <c r="J165" s="140">
        <v>7.63</v>
      </c>
      <c r="K165" s="140">
        <f>SUM(K160:K164)</f>
        <v>4.5</v>
      </c>
      <c r="L165" s="140" t="s">
        <v>15</v>
      </c>
    </row>
    <row r="169" spans="1:12" ht="17.399999999999999">
      <c r="B169" s="1"/>
    </row>
    <row r="170" spans="1:12" ht="17.399999999999999">
      <c r="B170" s="1"/>
    </row>
    <row r="171" spans="1:12" ht="17.399999999999999">
      <c r="B171" s="1"/>
    </row>
    <row r="172" spans="1:12" ht="17.399999999999999">
      <c r="B172" s="1"/>
    </row>
    <row r="173" spans="1:12" ht="17.399999999999999">
      <c r="B173" s="1"/>
    </row>
    <row r="174" spans="1:12" ht="17.399999999999999">
      <c r="B174" s="1"/>
    </row>
    <row r="175" spans="1:12" ht="17.399999999999999">
      <c r="B175" s="1"/>
    </row>
    <row r="176" spans="1:12" ht="17.399999999999999">
      <c r="B176" s="1"/>
    </row>
    <row r="177" spans="2:2" ht="17.399999999999999">
      <c r="B177" s="1"/>
    </row>
    <row r="178" spans="2:2" ht="17.399999999999999">
      <c r="B178" s="1"/>
    </row>
    <row r="179" spans="2:2" ht="17.399999999999999">
      <c r="B179" s="1"/>
    </row>
    <row r="180" spans="2:2" ht="17.399999999999999">
      <c r="B180" s="1"/>
    </row>
    <row r="181" spans="2:2" ht="17.399999999999999">
      <c r="B181" s="1"/>
    </row>
  </sheetData>
  <sheetProtection algorithmName="SHA-512" hashValue="3tyHKjfpsOuvZb2h6tyhPCVJKQ5Uj3zRVymL4KJ9F7fMGUMNwBh4DksQqHx7hFwBnxV0+Lzi3+UmsNJ5Md3CUQ==" saltValue="ctQcYqIrKpUsULxP4lm5CA==" spinCount="100000" sheet="1" objects="1" scenarios="1"/>
  <phoneticPr fontId="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42BD3-11BE-40BC-BBCB-3835EB6EF042}">
  <sheetPr>
    <tabColor theme="3" tint="0.89999084444715716"/>
  </sheetPr>
  <dimension ref="A1:Y177"/>
  <sheetViews>
    <sheetView showGridLines="0" topLeftCell="A138" zoomScaleNormal="100" workbookViewId="0">
      <selection activeCell="D145" sqref="D145"/>
    </sheetView>
  </sheetViews>
  <sheetFormatPr defaultColWidth="8.88671875" defaultRowHeight="13.8"/>
  <cols>
    <col min="1" max="1" width="4" style="35" customWidth="1"/>
    <col min="2" max="2" width="29.33203125" style="44" customWidth="1"/>
    <col min="3" max="3" width="10.88671875" style="35" customWidth="1"/>
    <col min="4" max="4" width="10.33203125" style="35" customWidth="1"/>
    <col min="5" max="5" width="9.109375" style="35"/>
    <col min="6" max="6" width="23.109375" style="35" customWidth="1"/>
    <col min="7" max="7" width="14" style="35" customWidth="1"/>
    <col min="8" max="8" width="14.33203125" style="35" customWidth="1"/>
    <col min="9" max="9" width="11.33203125" style="35" customWidth="1"/>
    <col min="10" max="10" width="13.6640625" style="78" customWidth="1"/>
    <col min="11" max="11" width="12.6640625" style="35" customWidth="1"/>
    <col min="12" max="12" width="11.33203125" style="35" customWidth="1"/>
    <col min="13" max="13" width="11.44140625" style="35" bestFit="1" customWidth="1"/>
    <col min="14" max="14" width="11.5546875" style="35" customWidth="1"/>
    <col min="15" max="15" width="13.6640625" style="35" customWidth="1"/>
    <col min="16" max="16" width="11.6640625" style="35" customWidth="1"/>
    <col min="17" max="17" width="12" style="35" customWidth="1"/>
    <col min="18" max="18" width="14.109375" style="35" customWidth="1"/>
    <col min="19" max="16384" width="8.88671875" style="35"/>
  </cols>
  <sheetData>
    <row r="1" spans="1:12">
      <c r="B1" s="35"/>
    </row>
    <row r="2" spans="1:12">
      <c r="B2" s="36" t="s">
        <v>129</v>
      </c>
    </row>
    <row r="3" spans="1:12">
      <c r="B3" s="35"/>
    </row>
    <row r="4" spans="1:12" ht="15" thickBot="1">
      <c r="A4" s="6"/>
      <c r="B4" s="7" t="s">
        <v>5</v>
      </c>
      <c r="C4" s="6"/>
      <c r="D4" s="6"/>
      <c r="E4" s="6"/>
      <c r="F4" s="6"/>
      <c r="G4" s="84" t="s">
        <v>6</v>
      </c>
      <c r="H4" s="93" t="s">
        <v>7</v>
      </c>
      <c r="I4" s="93" t="s">
        <v>8</v>
      </c>
      <c r="J4" s="90" t="s">
        <v>9</v>
      </c>
      <c r="K4" s="93" t="s">
        <v>10</v>
      </c>
      <c r="L4" s="93" t="s">
        <v>11</v>
      </c>
    </row>
    <row r="5" spans="1:12" ht="14.4">
      <c r="A5" s="15"/>
      <c r="B5" s="74" t="s">
        <v>130</v>
      </c>
      <c r="C5" s="15"/>
      <c r="D5" s="15"/>
      <c r="E5" s="15"/>
      <c r="F5" s="15"/>
      <c r="G5" s="94"/>
      <c r="H5" s="94"/>
      <c r="I5" s="94"/>
      <c r="J5" s="91"/>
      <c r="K5" s="94"/>
      <c r="L5" s="94"/>
    </row>
    <row r="6" spans="1:12" ht="18" customHeight="1">
      <c r="B6" s="161" t="s">
        <v>131</v>
      </c>
      <c r="G6" s="189">
        <v>2241</v>
      </c>
      <c r="H6" s="190">
        <v>1994</v>
      </c>
      <c r="I6" s="190">
        <v>1933</v>
      </c>
      <c r="J6" s="190">
        <v>1737</v>
      </c>
      <c r="K6" s="190">
        <v>1875</v>
      </c>
      <c r="L6" s="190">
        <v>1804</v>
      </c>
    </row>
    <row r="7" spans="1:12" ht="18" customHeight="1">
      <c r="A7" s="37"/>
      <c r="B7" s="8" t="s">
        <v>132</v>
      </c>
      <c r="C7" s="159"/>
      <c r="D7" s="159"/>
      <c r="E7" s="159"/>
      <c r="F7" s="159"/>
      <c r="G7" s="188">
        <v>80.03</v>
      </c>
      <c r="H7" s="344">
        <v>96.99</v>
      </c>
      <c r="I7" s="192" t="s">
        <v>15</v>
      </c>
      <c r="J7" s="192" t="s">
        <v>15</v>
      </c>
      <c r="K7" s="192" t="s">
        <v>15</v>
      </c>
      <c r="L7" s="192" t="s">
        <v>15</v>
      </c>
    </row>
    <row r="8" spans="1:12" ht="18" customHeight="1">
      <c r="B8" s="3" t="s">
        <v>133</v>
      </c>
      <c r="G8" s="187">
        <v>18.559999999999999</v>
      </c>
      <c r="H8" s="190">
        <v>19.14</v>
      </c>
      <c r="I8" s="190">
        <v>18.64</v>
      </c>
      <c r="J8" s="190">
        <v>22.05</v>
      </c>
      <c r="K8" s="190">
        <v>15.9</v>
      </c>
      <c r="L8" s="190">
        <v>15.74</v>
      </c>
    </row>
    <row r="9" spans="1:12" ht="18" customHeight="1">
      <c r="A9" s="37"/>
      <c r="B9" s="8" t="s">
        <v>134</v>
      </c>
      <c r="C9" s="159"/>
      <c r="D9" s="159"/>
      <c r="E9" s="159"/>
      <c r="F9" s="159"/>
      <c r="G9" s="191">
        <v>15</v>
      </c>
      <c r="H9" s="192">
        <v>14</v>
      </c>
      <c r="I9" s="192">
        <v>14</v>
      </c>
      <c r="J9" s="192">
        <v>12</v>
      </c>
      <c r="K9" s="192">
        <v>10</v>
      </c>
      <c r="L9" s="192">
        <v>10</v>
      </c>
    </row>
    <row r="10" spans="1:12" ht="18" customHeight="1">
      <c r="B10" s="3" t="s">
        <v>135</v>
      </c>
      <c r="G10" s="189">
        <v>218</v>
      </c>
      <c r="H10" s="190">
        <v>199</v>
      </c>
      <c r="I10" s="190" t="s">
        <v>15</v>
      </c>
      <c r="J10" s="190" t="s">
        <v>15</v>
      </c>
      <c r="K10" s="190" t="s">
        <v>15</v>
      </c>
      <c r="L10" s="190" t="s">
        <v>15</v>
      </c>
    </row>
    <row r="11" spans="1:12" ht="18" customHeight="1">
      <c r="A11" s="37"/>
      <c r="B11" s="8" t="s">
        <v>136</v>
      </c>
      <c r="C11" s="159"/>
      <c r="D11" s="159"/>
      <c r="E11" s="159"/>
      <c r="F11" s="159"/>
      <c r="G11" s="191">
        <v>64</v>
      </c>
      <c r="H11" s="192">
        <v>64</v>
      </c>
      <c r="I11" s="192">
        <v>59</v>
      </c>
      <c r="J11" s="192">
        <v>54</v>
      </c>
      <c r="K11" s="192">
        <v>50</v>
      </c>
      <c r="L11" s="192">
        <v>43</v>
      </c>
    </row>
    <row r="12" spans="1:12" ht="18" customHeight="1">
      <c r="B12" s="3" t="s">
        <v>137</v>
      </c>
      <c r="G12" s="187">
        <v>4.2300000000000004</v>
      </c>
      <c r="H12" s="190">
        <v>4.2699999999999996</v>
      </c>
      <c r="I12" s="190">
        <v>4.2</v>
      </c>
      <c r="J12" s="190">
        <v>4.2</v>
      </c>
      <c r="K12" s="190">
        <v>4.2</v>
      </c>
      <c r="L12" s="190">
        <v>4.0599999999999996</v>
      </c>
    </row>
    <row r="13" spans="1:12" ht="18" customHeight="1">
      <c r="A13" s="37"/>
      <c r="B13" s="8" t="s">
        <v>138</v>
      </c>
      <c r="C13" s="159"/>
      <c r="D13" s="159"/>
      <c r="E13" s="159"/>
      <c r="F13" s="159"/>
      <c r="G13" s="191">
        <v>4181</v>
      </c>
      <c r="H13" s="192">
        <v>5139</v>
      </c>
      <c r="I13" s="192">
        <v>5037</v>
      </c>
      <c r="J13" s="192">
        <v>967</v>
      </c>
      <c r="K13" s="192" t="s">
        <v>15</v>
      </c>
      <c r="L13" s="192" t="s">
        <v>15</v>
      </c>
    </row>
    <row r="14" spans="1:12" ht="18" customHeight="1">
      <c r="B14" s="3" t="s">
        <v>139</v>
      </c>
      <c r="G14" s="189">
        <v>84</v>
      </c>
      <c r="H14" s="190">
        <v>87</v>
      </c>
      <c r="I14" s="192">
        <v>81</v>
      </c>
      <c r="J14" s="190">
        <v>84</v>
      </c>
      <c r="K14" s="190">
        <v>80</v>
      </c>
      <c r="L14" s="190">
        <v>75</v>
      </c>
    </row>
    <row r="15" spans="1:12" ht="18" customHeight="1">
      <c r="A15" s="37"/>
      <c r="B15" s="8" t="s">
        <v>140</v>
      </c>
      <c r="C15" s="159"/>
      <c r="D15" s="159"/>
      <c r="E15" s="159"/>
      <c r="F15" s="159"/>
      <c r="G15" s="191">
        <v>2</v>
      </c>
      <c r="H15" s="192">
        <v>12</v>
      </c>
      <c r="I15" s="192">
        <v>12</v>
      </c>
      <c r="J15" s="192">
        <v>9</v>
      </c>
      <c r="K15" s="192">
        <v>6</v>
      </c>
      <c r="L15" s="192" t="s">
        <v>15</v>
      </c>
    </row>
    <row r="16" spans="1:12" ht="18" customHeight="1">
      <c r="B16" s="3" t="s">
        <v>141</v>
      </c>
      <c r="G16" s="187">
        <v>21.03</v>
      </c>
      <c r="H16" s="190">
        <v>15.92</v>
      </c>
      <c r="I16" s="190">
        <v>20.100000000000001</v>
      </c>
      <c r="J16" s="190">
        <v>10.87</v>
      </c>
      <c r="K16" s="190">
        <v>23</v>
      </c>
      <c r="L16" s="190">
        <v>19</v>
      </c>
    </row>
    <row r="17" spans="1:12" ht="18" customHeight="1">
      <c r="A17" s="37"/>
      <c r="B17" s="8" t="s">
        <v>142</v>
      </c>
      <c r="C17" s="159"/>
      <c r="D17" s="159"/>
      <c r="E17" s="159"/>
      <c r="F17" s="159"/>
      <c r="G17" s="191">
        <v>23602</v>
      </c>
      <c r="H17" s="192">
        <v>13180</v>
      </c>
      <c r="I17" s="192">
        <v>24438</v>
      </c>
      <c r="J17" s="192">
        <v>1149</v>
      </c>
      <c r="K17" s="192" t="s">
        <v>15</v>
      </c>
      <c r="L17" s="192" t="s">
        <v>15</v>
      </c>
    </row>
    <row r="18" spans="1:12" ht="18" customHeight="1">
      <c r="A18" s="46"/>
      <c r="B18" s="70" t="s">
        <v>143</v>
      </c>
      <c r="C18" s="46"/>
      <c r="D18" s="46"/>
      <c r="E18" s="46"/>
      <c r="F18" s="46"/>
      <c r="G18" s="289">
        <v>7769408</v>
      </c>
      <c r="H18" s="290">
        <v>5865395</v>
      </c>
      <c r="I18" s="290">
        <v>5570827</v>
      </c>
      <c r="J18" s="290">
        <v>4470904</v>
      </c>
      <c r="K18" s="290">
        <v>4088882</v>
      </c>
      <c r="L18" s="290">
        <v>3381259</v>
      </c>
    </row>
    <row r="19" spans="1:12" ht="18" customHeight="1">
      <c r="B19" s="74" t="s">
        <v>144</v>
      </c>
      <c r="G19" s="190"/>
      <c r="H19" s="190"/>
      <c r="I19" s="190"/>
      <c r="J19" s="190"/>
      <c r="K19" s="190"/>
      <c r="L19" s="190"/>
    </row>
    <row r="20" spans="1:12" ht="18" customHeight="1">
      <c r="A20" s="37"/>
      <c r="B20" s="8" t="s">
        <v>553</v>
      </c>
      <c r="C20" s="159"/>
      <c r="D20" s="159"/>
      <c r="E20" s="159"/>
      <c r="F20" s="159"/>
      <c r="G20" s="191">
        <v>92</v>
      </c>
      <c r="H20" s="192">
        <v>91</v>
      </c>
      <c r="I20" s="192">
        <v>91</v>
      </c>
      <c r="J20" s="192">
        <v>89</v>
      </c>
      <c r="K20" s="192">
        <v>92</v>
      </c>
      <c r="L20" s="192">
        <v>89</v>
      </c>
    </row>
    <row r="21" spans="1:12" ht="18" customHeight="1">
      <c r="B21" s="3" t="s">
        <v>145</v>
      </c>
      <c r="G21" s="189">
        <v>39107338</v>
      </c>
      <c r="H21" s="190">
        <v>10359762</v>
      </c>
      <c r="I21" s="190">
        <v>5756450</v>
      </c>
      <c r="J21" s="190">
        <v>2696486</v>
      </c>
      <c r="K21" s="190">
        <v>4427108</v>
      </c>
      <c r="L21" s="190">
        <v>2249543</v>
      </c>
    </row>
    <row r="22" spans="1:12" ht="18" customHeight="1">
      <c r="A22" s="38"/>
      <c r="B22" s="22" t="s">
        <v>554</v>
      </c>
      <c r="C22" s="50"/>
      <c r="D22" s="50"/>
      <c r="E22" s="50"/>
      <c r="F22" s="50"/>
      <c r="G22" s="191">
        <v>65599</v>
      </c>
      <c r="H22" s="192">
        <v>69976</v>
      </c>
      <c r="I22" s="192">
        <v>31174</v>
      </c>
      <c r="J22" s="192">
        <v>16965</v>
      </c>
      <c r="K22" s="192">
        <v>24068</v>
      </c>
      <c r="L22" s="192">
        <v>21662</v>
      </c>
    </row>
    <row r="23" spans="1:12" ht="18" customHeight="1" thickBot="1">
      <c r="A23" s="160"/>
      <c r="B23" s="19" t="s">
        <v>555</v>
      </c>
      <c r="C23" s="160"/>
      <c r="D23" s="160"/>
      <c r="E23" s="160"/>
      <c r="F23" s="160"/>
      <c r="G23" s="193">
        <v>1096</v>
      </c>
      <c r="H23" s="194">
        <v>936</v>
      </c>
      <c r="I23" s="194">
        <v>814</v>
      </c>
      <c r="J23" s="194">
        <v>794</v>
      </c>
      <c r="K23" s="194">
        <v>582</v>
      </c>
      <c r="L23" s="194">
        <v>358</v>
      </c>
    </row>
    <row r="24" spans="1:12">
      <c r="B24" s="35"/>
      <c r="G24" s="85"/>
    </row>
    <row r="25" spans="1:12">
      <c r="B25" s="35"/>
      <c r="G25" s="85"/>
    </row>
    <row r="26" spans="1:12">
      <c r="B26" s="40"/>
      <c r="G26" s="85"/>
    </row>
    <row r="27" spans="1:12" ht="15" thickBot="1">
      <c r="A27" s="6"/>
      <c r="B27" s="7" t="s">
        <v>147</v>
      </c>
      <c r="C27" s="6"/>
      <c r="D27" s="6"/>
      <c r="E27" s="6"/>
      <c r="F27" s="6"/>
      <c r="G27" s="84" t="s">
        <v>6</v>
      </c>
      <c r="H27" s="93" t="s">
        <v>7</v>
      </c>
      <c r="I27" s="93" t="s">
        <v>8</v>
      </c>
      <c r="J27" s="90" t="s">
        <v>9</v>
      </c>
      <c r="K27" s="93" t="s">
        <v>10</v>
      </c>
      <c r="L27" s="93" t="s">
        <v>11</v>
      </c>
    </row>
    <row r="28" spans="1:12">
      <c r="A28" s="375"/>
      <c r="B28" s="41"/>
      <c r="C28" s="41"/>
      <c r="D28" s="41"/>
      <c r="E28" s="41"/>
      <c r="F28" s="53" t="s">
        <v>148</v>
      </c>
      <c r="G28" s="233">
        <v>41</v>
      </c>
      <c r="H28" s="196">
        <v>29</v>
      </c>
      <c r="I28" s="196">
        <v>11</v>
      </c>
      <c r="J28" s="196">
        <v>11</v>
      </c>
      <c r="K28" s="196">
        <v>12</v>
      </c>
      <c r="L28" s="234">
        <v>7</v>
      </c>
    </row>
    <row r="29" spans="1:12">
      <c r="A29" s="375"/>
      <c r="B29" s="3" t="s">
        <v>149</v>
      </c>
      <c r="C29" s="41"/>
      <c r="D29" s="41"/>
      <c r="E29" s="41"/>
      <c r="F29" s="53" t="s">
        <v>150</v>
      </c>
      <c r="G29" s="171">
        <v>160</v>
      </c>
      <c r="H29" s="196">
        <v>109</v>
      </c>
      <c r="I29" s="196">
        <v>69</v>
      </c>
      <c r="J29" s="196">
        <v>109</v>
      </c>
      <c r="K29" s="196">
        <v>179</v>
      </c>
      <c r="L29" s="234">
        <v>155</v>
      </c>
    </row>
    <row r="30" spans="1:12">
      <c r="A30" s="376"/>
      <c r="B30" s="39"/>
      <c r="C30" s="39"/>
      <c r="D30" s="39"/>
      <c r="E30" s="39"/>
      <c r="F30" s="53" t="s">
        <v>148</v>
      </c>
      <c r="G30" s="195">
        <v>289</v>
      </c>
      <c r="H30" s="196">
        <v>252</v>
      </c>
      <c r="I30" s="196">
        <v>261</v>
      </c>
      <c r="J30" s="196">
        <v>209</v>
      </c>
      <c r="K30" s="196">
        <v>182</v>
      </c>
      <c r="L30" s="234">
        <v>174</v>
      </c>
    </row>
    <row r="31" spans="1:12">
      <c r="A31" s="377"/>
      <c r="B31" s="16" t="s">
        <v>491</v>
      </c>
      <c r="C31" s="49"/>
      <c r="D31" s="49"/>
      <c r="E31" s="49"/>
      <c r="F31" s="53" t="s">
        <v>150</v>
      </c>
      <c r="G31" s="195">
        <v>1751</v>
      </c>
      <c r="H31" s="196">
        <v>1604</v>
      </c>
      <c r="I31" s="196">
        <v>1592</v>
      </c>
      <c r="J31" s="196">
        <v>1411</v>
      </c>
      <c r="K31" s="196">
        <v>1502</v>
      </c>
      <c r="L31" s="234">
        <v>1468</v>
      </c>
    </row>
    <row r="32" spans="1:12">
      <c r="A32" s="42"/>
      <c r="B32" s="372" t="s">
        <v>74</v>
      </c>
      <c r="C32" s="373"/>
      <c r="D32" s="373"/>
      <c r="E32" s="374"/>
      <c r="F32" s="42"/>
      <c r="G32" s="235">
        <f t="shared" ref="G32:L32" si="0">SUM(G28:G31)</f>
        <v>2241</v>
      </c>
      <c r="H32" s="236">
        <f t="shared" si="0"/>
        <v>1994</v>
      </c>
      <c r="I32" s="236">
        <f t="shared" si="0"/>
        <v>1933</v>
      </c>
      <c r="J32" s="236">
        <f t="shared" si="0"/>
        <v>1740</v>
      </c>
      <c r="K32" s="236">
        <f t="shared" si="0"/>
        <v>1875</v>
      </c>
      <c r="L32" s="237">
        <f t="shared" si="0"/>
        <v>1804</v>
      </c>
    </row>
    <row r="33" spans="1:24">
      <c r="B33" s="43"/>
    </row>
    <row r="36" spans="1:24" ht="14.4">
      <c r="A36" s="6"/>
      <c r="B36" s="7" t="s">
        <v>151</v>
      </c>
      <c r="C36" s="6"/>
      <c r="D36" s="6"/>
      <c r="E36" s="6"/>
      <c r="F36" s="6"/>
      <c r="G36" s="84" t="s">
        <v>6</v>
      </c>
    </row>
    <row r="37" spans="1:24">
      <c r="B37" s="54"/>
      <c r="C37" s="54"/>
      <c r="D37" s="54"/>
      <c r="E37" s="54"/>
      <c r="F37" s="54"/>
      <c r="G37" s="378" t="s">
        <v>152</v>
      </c>
      <c r="H37" s="378"/>
      <c r="I37" s="378" t="s">
        <v>153</v>
      </c>
      <c r="J37" s="378"/>
      <c r="K37" s="378" t="s">
        <v>154</v>
      </c>
      <c r="L37" s="378"/>
      <c r="M37" s="378" t="s">
        <v>155</v>
      </c>
      <c r="N37" s="378"/>
      <c r="O37" s="378" t="s">
        <v>156</v>
      </c>
      <c r="P37" s="378"/>
      <c r="Q37" s="378" t="s">
        <v>157</v>
      </c>
      <c r="R37" s="378"/>
      <c r="S37" s="378" t="s">
        <v>158</v>
      </c>
      <c r="T37" s="378"/>
      <c r="U37" s="378" t="s">
        <v>159</v>
      </c>
      <c r="V37" s="378"/>
      <c r="W37" s="378" t="s">
        <v>160</v>
      </c>
      <c r="X37" s="378"/>
    </row>
    <row r="38" spans="1:24" ht="14.4" thickBot="1">
      <c r="A38" s="48"/>
      <c r="B38" s="86" t="s">
        <v>161</v>
      </c>
      <c r="C38" s="86"/>
      <c r="D38" s="86"/>
      <c r="E38" s="86"/>
      <c r="F38" s="86"/>
      <c r="G38" s="86" t="s">
        <v>162</v>
      </c>
      <c r="H38" s="86" t="s">
        <v>163</v>
      </c>
      <c r="I38" s="86" t="s">
        <v>162</v>
      </c>
      <c r="J38" s="80" t="s">
        <v>163</v>
      </c>
      <c r="K38" s="86" t="s">
        <v>162</v>
      </c>
      <c r="L38" s="86" t="s">
        <v>163</v>
      </c>
      <c r="M38" s="86" t="s">
        <v>162</v>
      </c>
      <c r="N38" s="86" t="s">
        <v>163</v>
      </c>
      <c r="O38" s="86" t="s">
        <v>162</v>
      </c>
      <c r="P38" s="86" t="s">
        <v>163</v>
      </c>
      <c r="Q38" s="86" t="s">
        <v>162</v>
      </c>
      <c r="R38" s="86" t="s">
        <v>163</v>
      </c>
      <c r="S38" s="86" t="s">
        <v>162</v>
      </c>
      <c r="T38" s="86" t="s">
        <v>163</v>
      </c>
      <c r="U38" s="86" t="s">
        <v>162</v>
      </c>
      <c r="V38" s="86" t="s">
        <v>163</v>
      </c>
      <c r="W38" s="86" t="s">
        <v>162</v>
      </c>
      <c r="X38" s="86" t="s">
        <v>163</v>
      </c>
    </row>
    <row r="39" spans="1:24">
      <c r="B39" s="87" t="s">
        <v>164</v>
      </c>
      <c r="C39" s="87"/>
      <c r="D39" s="87"/>
      <c r="E39" s="87"/>
      <c r="F39" s="87"/>
      <c r="G39" s="128" t="s">
        <v>165</v>
      </c>
      <c r="H39" s="197" t="s">
        <v>165</v>
      </c>
      <c r="I39" s="128" t="s">
        <v>165</v>
      </c>
      <c r="J39" s="335" t="s">
        <v>165</v>
      </c>
      <c r="K39" s="197" t="s">
        <v>165</v>
      </c>
      <c r="L39" s="197" t="s">
        <v>165</v>
      </c>
      <c r="M39" s="197" t="s">
        <v>165</v>
      </c>
      <c r="N39" s="197" t="s">
        <v>165</v>
      </c>
      <c r="O39" s="197" t="s">
        <v>166</v>
      </c>
      <c r="P39" s="197" t="s">
        <v>165</v>
      </c>
      <c r="Q39" s="197" t="s">
        <v>167</v>
      </c>
      <c r="R39" s="197" t="s">
        <v>165</v>
      </c>
      <c r="S39" s="197" t="s">
        <v>168</v>
      </c>
      <c r="T39" s="197" t="s">
        <v>165</v>
      </c>
      <c r="U39" s="197" t="s">
        <v>169</v>
      </c>
      <c r="V39" s="197" t="s">
        <v>169</v>
      </c>
      <c r="W39" s="197">
        <v>12</v>
      </c>
      <c r="X39" s="197" t="s">
        <v>165</v>
      </c>
    </row>
    <row r="40" spans="1:24">
      <c r="A40" s="159"/>
      <c r="B40" s="145" t="s">
        <v>170</v>
      </c>
      <c r="C40" s="145"/>
      <c r="D40" s="145"/>
      <c r="E40" s="145"/>
      <c r="F40" s="145"/>
      <c r="G40" s="336" t="s">
        <v>165</v>
      </c>
      <c r="H40" s="88" t="s">
        <v>165</v>
      </c>
      <c r="I40" s="336" t="s">
        <v>165</v>
      </c>
      <c r="J40" s="337" t="s">
        <v>165</v>
      </c>
      <c r="K40" s="88" t="s">
        <v>165</v>
      </c>
      <c r="L40" s="88" t="s">
        <v>166</v>
      </c>
      <c r="M40" s="88" t="s">
        <v>171</v>
      </c>
      <c r="N40" s="88" t="s">
        <v>172</v>
      </c>
      <c r="O40" s="88" t="s">
        <v>173</v>
      </c>
      <c r="P40" s="88" t="s">
        <v>174</v>
      </c>
      <c r="Q40" s="88" t="s">
        <v>175</v>
      </c>
      <c r="R40" s="88" t="s">
        <v>176</v>
      </c>
      <c r="S40" s="88" t="s">
        <v>177</v>
      </c>
      <c r="T40" s="88" t="s">
        <v>178</v>
      </c>
      <c r="U40" s="88" t="s">
        <v>179</v>
      </c>
      <c r="V40" s="88" t="s">
        <v>166</v>
      </c>
      <c r="W40" s="88">
        <v>702</v>
      </c>
      <c r="X40" s="88">
        <v>171</v>
      </c>
    </row>
    <row r="41" spans="1:24">
      <c r="B41" s="87" t="s">
        <v>180</v>
      </c>
      <c r="C41" s="87"/>
      <c r="D41" s="87"/>
      <c r="E41" s="87"/>
      <c r="F41" s="87"/>
      <c r="G41" s="128" t="s">
        <v>165</v>
      </c>
      <c r="H41" s="197" t="s">
        <v>165</v>
      </c>
      <c r="I41" s="128">
        <v>4</v>
      </c>
      <c r="J41" s="335" t="s">
        <v>181</v>
      </c>
      <c r="K41" s="197" t="s">
        <v>182</v>
      </c>
      <c r="L41" s="197" t="s">
        <v>178</v>
      </c>
      <c r="M41" s="197" t="s">
        <v>183</v>
      </c>
      <c r="N41" s="197" t="s">
        <v>184</v>
      </c>
      <c r="O41" s="197" t="s">
        <v>185</v>
      </c>
      <c r="P41" s="197" t="s">
        <v>186</v>
      </c>
      <c r="Q41" s="197" t="s">
        <v>187</v>
      </c>
      <c r="R41" s="197" t="s">
        <v>188</v>
      </c>
      <c r="S41" s="197" t="s">
        <v>189</v>
      </c>
      <c r="T41" s="197" t="s">
        <v>181</v>
      </c>
      <c r="U41" s="197" t="s">
        <v>188</v>
      </c>
      <c r="V41" s="197" t="s">
        <v>165</v>
      </c>
      <c r="W41" s="197">
        <v>603</v>
      </c>
      <c r="X41" s="197">
        <v>86</v>
      </c>
    </row>
    <row r="42" spans="1:24">
      <c r="A42" s="159"/>
      <c r="B42" s="145" t="s">
        <v>190</v>
      </c>
      <c r="C42" s="145"/>
      <c r="D42" s="145"/>
      <c r="E42" s="145"/>
      <c r="F42" s="145"/>
      <c r="G42" s="336" t="s">
        <v>166</v>
      </c>
      <c r="H42" s="88" t="s">
        <v>165</v>
      </c>
      <c r="I42" s="336">
        <v>23</v>
      </c>
      <c r="J42" s="337" t="s">
        <v>191</v>
      </c>
      <c r="K42" s="88" t="s">
        <v>192</v>
      </c>
      <c r="L42" s="88" t="s">
        <v>167</v>
      </c>
      <c r="M42" s="88" t="s">
        <v>193</v>
      </c>
      <c r="N42" s="88" t="s">
        <v>179</v>
      </c>
      <c r="O42" s="88" t="s">
        <v>194</v>
      </c>
      <c r="P42" s="88" t="s">
        <v>195</v>
      </c>
      <c r="Q42" s="88" t="s">
        <v>196</v>
      </c>
      <c r="R42" s="88" t="s">
        <v>195</v>
      </c>
      <c r="S42" s="88" t="s">
        <v>186</v>
      </c>
      <c r="T42" s="88" t="s">
        <v>165</v>
      </c>
      <c r="U42" s="88" t="s">
        <v>181</v>
      </c>
      <c r="V42" s="88" t="s">
        <v>165</v>
      </c>
      <c r="W42" s="88">
        <v>411</v>
      </c>
      <c r="X42" s="88">
        <v>44</v>
      </c>
    </row>
    <row r="43" spans="1:24">
      <c r="B43" s="87" t="s">
        <v>197</v>
      </c>
      <c r="C43" s="87"/>
      <c r="D43" s="87"/>
      <c r="E43" s="87"/>
      <c r="F43" s="87"/>
      <c r="G43" s="338">
        <v>11</v>
      </c>
      <c r="H43" s="339">
        <v>3</v>
      </c>
      <c r="I43" s="128">
        <v>18</v>
      </c>
      <c r="J43" s="335" t="s">
        <v>181</v>
      </c>
      <c r="K43" s="197" t="s">
        <v>195</v>
      </c>
      <c r="L43" s="197" t="s">
        <v>166</v>
      </c>
      <c r="M43" s="197" t="s">
        <v>198</v>
      </c>
      <c r="N43" s="197" t="s">
        <v>181</v>
      </c>
      <c r="O43" s="197" t="s">
        <v>199</v>
      </c>
      <c r="P43" s="197" t="s">
        <v>188</v>
      </c>
      <c r="Q43" s="197" t="s">
        <v>200</v>
      </c>
      <c r="R43" s="197" t="s">
        <v>201</v>
      </c>
      <c r="S43" s="197" t="s">
        <v>202</v>
      </c>
      <c r="T43" s="197" t="s">
        <v>165</v>
      </c>
      <c r="U43" s="197" t="s">
        <v>165</v>
      </c>
      <c r="V43" s="197" t="s">
        <v>165</v>
      </c>
      <c r="W43" s="197">
        <v>189</v>
      </c>
      <c r="X43" s="197">
        <v>31</v>
      </c>
    </row>
    <row r="44" spans="1:24">
      <c r="A44" s="160"/>
      <c r="B44" s="167" t="s">
        <v>203</v>
      </c>
      <c r="C44" s="167"/>
      <c r="D44" s="167"/>
      <c r="E44" s="167"/>
      <c r="F44" s="167"/>
      <c r="G44" s="340">
        <v>12</v>
      </c>
      <c r="H44" s="341">
        <v>3</v>
      </c>
      <c r="I44" s="342">
        <f>SUM(I39:I43)</f>
        <v>45</v>
      </c>
      <c r="J44" s="343" t="s">
        <v>172</v>
      </c>
      <c r="K44" s="100" t="s">
        <v>204</v>
      </c>
      <c r="L44" s="100" t="s">
        <v>195</v>
      </c>
      <c r="M44" s="100" t="s">
        <v>205</v>
      </c>
      <c r="N44" s="100" t="s">
        <v>206</v>
      </c>
      <c r="O44" s="100" t="s">
        <v>207</v>
      </c>
      <c r="P44" s="100" t="s">
        <v>208</v>
      </c>
      <c r="Q44" s="100" t="s">
        <v>209</v>
      </c>
      <c r="R44" s="100" t="s">
        <v>210</v>
      </c>
      <c r="S44" s="100" t="s">
        <v>211</v>
      </c>
      <c r="T44" s="100" t="s">
        <v>191</v>
      </c>
      <c r="U44" s="100" t="s">
        <v>212</v>
      </c>
      <c r="V44" s="100" t="s">
        <v>166</v>
      </c>
      <c r="W44" s="100">
        <f>SUM(W39:W43)</f>
        <v>1917</v>
      </c>
      <c r="X44" s="100">
        <f>SUM(X39:X43)</f>
        <v>332</v>
      </c>
    </row>
    <row r="47" spans="1:24">
      <c r="C47" s="45"/>
    </row>
    <row r="48" spans="1:24" ht="15" thickBot="1">
      <c r="A48" s="6"/>
      <c r="B48" s="7" t="s">
        <v>213</v>
      </c>
      <c r="C48" s="6"/>
      <c r="D48" s="6"/>
      <c r="E48" s="6"/>
      <c r="F48" s="6"/>
      <c r="G48" s="370" t="s">
        <v>6</v>
      </c>
      <c r="H48" s="370"/>
    </row>
    <row r="49" spans="1:12" ht="15" thickBot="1">
      <c r="A49" s="26"/>
      <c r="B49" s="57" t="s">
        <v>214</v>
      </c>
      <c r="C49" s="26"/>
      <c r="D49" s="26"/>
      <c r="E49" s="26"/>
      <c r="F49" s="26"/>
      <c r="G49" s="86" t="s">
        <v>215</v>
      </c>
      <c r="H49" s="86" t="s">
        <v>216</v>
      </c>
    </row>
    <row r="50" spans="1:12">
      <c r="A50" s="46"/>
      <c r="B50" s="150" t="s">
        <v>217</v>
      </c>
      <c r="C50" s="46"/>
      <c r="D50" s="46"/>
      <c r="E50" s="46"/>
      <c r="F50" s="46"/>
      <c r="G50" s="118" t="s">
        <v>192</v>
      </c>
      <c r="H50" s="118">
        <v>1</v>
      </c>
    </row>
    <row r="51" spans="1:12">
      <c r="A51" s="159"/>
      <c r="B51" s="95" t="s">
        <v>218</v>
      </c>
      <c r="C51" s="159"/>
      <c r="D51" s="159"/>
      <c r="E51" s="159"/>
      <c r="F51" s="159"/>
      <c r="G51" s="137" t="s">
        <v>219</v>
      </c>
      <c r="H51" s="137">
        <v>18</v>
      </c>
    </row>
    <row r="52" spans="1:12">
      <c r="B52" s="149" t="s">
        <v>220</v>
      </c>
      <c r="G52" s="118" t="s">
        <v>221</v>
      </c>
      <c r="H52" s="118">
        <v>49</v>
      </c>
    </row>
    <row r="53" spans="1:12">
      <c r="A53" s="159"/>
      <c r="B53" s="95" t="s">
        <v>222</v>
      </c>
      <c r="C53" s="159"/>
      <c r="D53" s="159"/>
      <c r="E53" s="159"/>
      <c r="F53" s="159"/>
      <c r="G53" s="137" t="s">
        <v>223</v>
      </c>
      <c r="H53" s="137">
        <v>32</v>
      </c>
    </row>
    <row r="54" spans="1:12">
      <c r="A54" s="160"/>
      <c r="B54" s="147" t="s">
        <v>224</v>
      </c>
      <c r="C54" s="160"/>
      <c r="D54" s="160"/>
      <c r="E54" s="160"/>
      <c r="F54" s="160"/>
      <c r="G54" s="199" t="s">
        <v>225</v>
      </c>
      <c r="H54" s="365">
        <f>SUM(H50:H53)</f>
        <v>100</v>
      </c>
    </row>
    <row r="55" spans="1:12">
      <c r="B55" s="35"/>
    </row>
    <row r="56" spans="1:12">
      <c r="B56" s="35"/>
    </row>
    <row r="57" spans="1:12">
      <c r="B57" s="43"/>
      <c r="C57" s="47"/>
    </row>
    <row r="58" spans="1:12" ht="15" thickBot="1">
      <c r="A58" s="6"/>
      <c r="B58" s="7" t="s">
        <v>226</v>
      </c>
      <c r="C58" s="6"/>
      <c r="D58" s="6"/>
      <c r="E58" s="6"/>
      <c r="F58" s="379" t="s">
        <v>227</v>
      </c>
    </row>
    <row r="59" spans="1:12" ht="15" thickBot="1">
      <c r="A59" s="23"/>
      <c r="B59" s="55" t="s">
        <v>228</v>
      </c>
      <c r="C59" s="23"/>
      <c r="D59" s="23"/>
      <c r="E59" s="23"/>
      <c r="F59" s="380"/>
      <c r="G59" s="84" t="s">
        <v>6</v>
      </c>
      <c r="H59" s="93" t="s">
        <v>7</v>
      </c>
      <c r="I59" s="93" t="s">
        <v>8</v>
      </c>
      <c r="J59" s="90" t="s">
        <v>9</v>
      </c>
      <c r="K59" s="93" t="s">
        <v>10</v>
      </c>
      <c r="L59" s="93" t="s">
        <v>11</v>
      </c>
    </row>
    <row r="60" spans="1:12">
      <c r="B60" s="149" t="s">
        <v>229</v>
      </c>
      <c r="F60" s="87" t="s">
        <v>230</v>
      </c>
      <c r="G60" s="197">
        <v>90</v>
      </c>
      <c r="H60" s="87">
        <v>95</v>
      </c>
      <c r="I60" s="155">
        <v>92</v>
      </c>
      <c r="J60" s="345">
        <v>94</v>
      </c>
      <c r="K60" s="362">
        <v>0</v>
      </c>
      <c r="L60" s="362">
        <v>0</v>
      </c>
    </row>
    <row r="61" spans="1:12">
      <c r="A61" s="159"/>
      <c r="B61" s="95" t="s">
        <v>231</v>
      </c>
      <c r="C61" s="159"/>
      <c r="D61" s="159"/>
      <c r="E61" s="159"/>
      <c r="F61" s="145" t="s">
        <v>232</v>
      </c>
      <c r="G61" s="88">
        <v>89</v>
      </c>
      <c r="H61" s="145">
        <v>93</v>
      </c>
      <c r="I61" s="361">
        <v>0</v>
      </c>
      <c r="J61" s="361">
        <v>0</v>
      </c>
      <c r="K61" s="361">
        <v>0</v>
      </c>
      <c r="L61" s="361">
        <v>0</v>
      </c>
    </row>
    <row r="62" spans="1:12">
      <c r="B62" s="149" t="s">
        <v>233</v>
      </c>
      <c r="F62" s="87" t="s">
        <v>230</v>
      </c>
      <c r="G62" s="197">
        <v>90</v>
      </c>
      <c r="H62" s="87">
        <v>94</v>
      </c>
      <c r="I62" s="362">
        <v>0</v>
      </c>
      <c r="J62" s="362">
        <v>0</v>
      </c>
      <c r="K62" s="362">
        <v>0</v>
      </c>
      <c r="L62" s="362">
        <v>0</v>
      </c>
    </row>
    <row r="63" spans="1:12">
      <c r="A63" s="159"/>
      <c r="B63" s="95" t="s">
        <v>234</v>
      </c>
      <c r="C63" s="159"/>
      <c r="D63" s="159"/>
      <c r="E63" s="159"/>
      <c r="F63" s="145" t="s">
        <v>232</v>
      </c>
      <c r="G63" s="88">
        <v>89</v>
      </c>
      <c r="H63" s="145">
        <v>93</v>
      </c>
      <c r="I63" s="361">
        <v>0</v>
      </c>
      <c r="J63" s="361">
        <v>0</v>
      </c>
      <c r="K63" s="361">
        <v>0</v>
      </c>
      <c r="L63" s="361">
        <v>0</v>
      </c>
    </row>
    <row r="64" spans="1:12" ht="14.4" thickBot="1">
      <c r="A64" s="160"/>
      <c r="B64" s="96" t="s">
        <v>235</v>
      </c>
      <c r="C64" s="160"/>
      <c r="D64" s="160"/>
      <c r="E64" s="160"/>
      <c r="F64" s="56" t="s">
        <v>230</v>
      </c>
      <c r="G64" s="198">
        <v>89</v>
      </c>
      <c r="H64" s="56">
        <v>93</v>
      </c>
      <c r="I64" s="363">
        <v>0</v>
      </c>
      <c r="J64" s="363">
        <v>0</v>
      </c>
      <c r="K64" s="363">
        <v>0</v>
      </c>
      <c r="L64" s="363">
        <v>0</v>
      </c>
    </row>
    <row r="65" spans="1:18">
      <c r="B65" s="43"/>
    </row>
    <row r="66" spans="1:18">
      <c r="B66" s="43"/>
    </row>
    <row r="67" spans="1:18">
      <c r="B67" s="40"/>
    </row>
    <row r="68" spans="1:18" ht="14.4">
      <c r="A68" s="10"/>
      <c r="B68" s="11" t="s">
        <v>236</v>
      </c>
      <c r="C68" s="10"/>
      <c r="D68" s="10"/>
      <c r="E68" s="10"/>
      <c r="F68" s="50"/>
      <c r="G68" s="370" t="s">
        <v>6</v>
      </c>
      <c r="H68" s="370"/>
      <c r="I68" s="369" t="s">
        <v>7</v>
      </c>
      <c r="J68" s="369"/>
      <c r="K68" s="369" t="s">
        <v>8</v>
      </c>
      <c r="L68" s="369"/>
      <c r="M68" s="369" t="s">
        <v>9</v>
      </c>
      <c r="N68" s="369"/>
      <c r="O68" s="369" t="s">
        <v>10</v>
      </c>
      <c r="P68" s="369"/>
      <c r="Q68" s="369" t="s">
        <v>11</v>
      </c>
      <c r="R68" s="369"/>
    </row>
    <row r="69" spans="1:18" ht="15" thickBot="1">
      <c r="A69" s="6"/>
      <c r="B69" s="7"/>
      <c r="C69" s="6"/>
      <c r="D69" s="6"/>
      <c r="E69" s="6"/>
      <c r="F69" s="160"/>
      <c r="G69" s="167" t="s">
        <v>237</v>
      </c>
      <c r="H69" s="167" t="s">
        <v>238</v>
      </c>
      <c r="I69" s="167" t="s">
        <v>237</v>
      </c>
      <c r="J69" s="82" t="s">
        <v>238</v>
      </c>
      <c r="K69" s="167" t="s">
        <v>237</v>
      </c>
      <c r="L69" s="167" t="s">
        <v>238</v>
      </c>
      <c r="M69" s="167" t="s">
        <v>237</v>
      </c>
      <c r="N69" s="167" t="s">
        <v>238</v>
      </c>
      <c r="O69" s="167" t="s">
        <v>237</v>
      </c>
      <c r="P69" s="167" t="s">
        <v>238</v>
      </c>
      <c r="Q69" s="158" t="s">
        <v>237</v>
      </c>
      <c r="R69" s="167" t="s">
        <v>238</v>
      </c>
    </row>
    <row r="70" spans="1:18">
      <c r="B70" s="149" t="s">
        <v>239</v>
      </c>
      <c r="G70" s="163">
        <v>4.9999999999999998E-7</v>
      </c>
      <c r="H70" s="118">
        <v>2</v>
      </c>
      <c r="I70" s="101">
        <v>2.8E-3</v>
      </c>
      <c r="J70" s="155">
        <v>11</v>
      </c>
      <c r="K70" s="101">
        <v>4.3E-3</v>
      </c>
      <c r="L70" s="155">
        <v>12</v>
      </c>
      <c r="M70" s="101">
        <v>5.1999999999999998E-3</v>
      </c>
      <c r="N70" s="155">
        <v>9</v>
      </c>
      <c r="O70" s="164">
        <v>1.9999999999999999E-6</v>
      </c>
      <c r="P70" s="155">
        <v>6</v>
      </c>
      <c r="Q70" s="164">
        <v>7.9999999999999996E-6</v>
      </c>
      <c r="R70" s="155">
        <v>28</v>
      </c>
    </row>
    <row r="71" spans="1:18">
      <c r="A71" s="159"/>
      <c r="B71" s="95" t="s">
        <v>556</v>
      </c>
      <c r="C71" s="159"/>
      <c r="D71" s="159"/>
      <c r="E71" s="159"/>
      <c r="F71" s="159"/>
      <c r="G71" s="137" t="s">
        <v>15</v>
      </c>
      <c r="H71" s="137">
        <v>1E-3</v>
      </c>
      <c r="I71" s="165">
        <v>1.9999999999999999E-6</v>
      </c>
      <c r="J71" s="138">
        <v>1</v>
      </c>
      <c r="K71" s="138" t="s">
        <v>15</v>
      </c>
      <c r="L71" s="138">
        <v>0</v>
      </c>
      <c r="M71" s="138" t="s">
        <v>15</v>
      </c>
      <c r="N71" s="138">
        <v>0</v>
      </c>
      <c r="O71" s="138" t="s">
        <v>15</v>
      </c>
      <c r="P71" s="138" t="s">
        <v>240</v>
      </c>
      <c r="Q71" s="138" t="s">
        <v>15</v>
      </c>
      <c r="R71" s="138" t="s">
        <v>240</v>
      </c>
    </row>
    <row r="72" spans="1:18">
      <c r="B72" s="149" t="s">
        <v>557</v>
      </c>
      <c r="G72" s="163">
        <v>8.1000000000000004E-6</v>
      </c>
      <c r="H72" s="118">
        <v>33</v>
      </c>
      <c r="I72" s="101">
        <v>2.0000000000000001E-4</v>
      </c>
      <c r="J72" s="142">
        <v>72.5</v>
      </c>
      <c r="K72" s="101">
        <v>2.0000000000000001E-4</v>
      </c>
      <c r="L72" s="155">
        <v>168</v>
      </c>
      <c r="M72" s="101">
        <v>2.0000000000000001E-4</v>
      </c>
      <c r="N72" s="155">
        <v>82</v>
      </c>
      <c r="O72" s="101">
        <v>1.2999999999999999E-5</v>
      </c>
      <c r="P72" s="155">
        <v>46</v>
      </c>
      <c r="Q72" s="166">
        <v>2.0000000000000002E-5</v>
      </c>
      <c r="R72" s="155">
        <v>65</v>
      </c>
    </row>
    <row r="73" spans="1:18">
      <c r="A73" s="160"/>
      <c r="B73" s="96" t="s">
        <v>558</v>
      </c>
      <c r="C73" s="160"/>
      <c r="D73" s="160"/>
      <c r="E73" s="160"/>
      <c r="F73" s="160"/>
      <c r="G73" s="139" t="s">
        <v>15</v>
      </c>
      <c r="H73" s="139" t="s">
        <v>15</v>
      </c>
      <c r="I73" s="140" t="s">
        <v>15</v>
      </c>
      <c r="J73" s="136" t="s">
        <v>15</v>
      </c>
      <c r="K73" s="140"/>
      <c r="L73" s="140" t="s">
        <v>15</v>
      </c>
      <c r="M73" s="140"/>
      <c r="N73" s="140" t="s">
        <v>15</v>
      </c>
      <c r="O73" s="140" t="s">
        <v>15</v>
      </c>
      <c r="P73" s="140" t="s">
        <v>240</v>
      </c>
      <c r="Q73" s="140" t="s">
        <v>15</v>
      </c>
      <c r="R73" s="140" t="s">
        <v>240</v>
      </c>
    </row>
    <row r="74" spans="1:18">
      <c r="G74" s="151"/>
      <c r="H74" s="151"/>
      <c r="I74" s="151"/>
      <c r="J74" s="99"/>
      <c r="K74" s="151"/>
      <c r="L74" s="151"/>
      <c r="M74" s="151"/>
      <c r="N74" s="151"/>
      <c r="P74" s="151"/>
    </row>
    <row r="77" spans="1:18" ht="14.4">
      <c r="A77" s="5"/>
      <c r="B77" s="58" t="s">
        <v>241</v>
      </c>
      <c r="C77" s="5"/>
      <c r="D77" s="5"/>
      <c r="E77" s="5"/>
      <c r="F77" s="159"/>
      <c r="G77" s="371" t="s">
        <v>242</v>
      </c>
      <c r="H77" s="371"/>
      <c r="I77" s="371"/>
      <c r="J77" s="371" t="s">
        <v>243</v>
      </c>
      <c r="K77" s="371"/>
      <c r="L77" s="371"/>
      <c r="M77" s="371" t="s">
        <v>244</v>
      </c>
      <c r="N77" s="371"/>
      <c r="O77" s="371"/>
    </row>
    <row r="78" spans="1:18" ht="14.4" thickBot="1">
      <c r="A78" s="160"/>
      <c r="B78" s="147" t="s">
        <v>245</v>
      </c>
      <c r="C78" s="160"/>
      <c r="D78" s="160"/>
      <c r="E78" s="160"/>
      <c r="F78" s="167" t="s">
        <v>246</v>
      </c>
      <c r="G78" s="84" t="s">
        <v>6</v>
      </c>
      <c r="H78" s="93" t="s">
        <v>7</v>
      </c>
      <c r="I78" s="93" t="s">
        <v>8</v>
      </c>
      <c r="J78" s="79" t="s">
        <v>6</v>
      </c>
      <c r="K78" s="93" t="s">
        <v>7</v>
      </c>
      <c r="L78" s="93" t="s">
        <v>8</v>
      </c>
      <c r="M78" s="84" t="s">
        <v>6</v>
      </c>
      <c r="N78" s="93" t="s">
        <v>7</v>
      </c>
      <c r="O78" s="93" t="s">
        <v>8</v>
      </c>
    </row>
    <row r="79" spans="1:18">
      <c r="B79" s="149"/>
      <c r="F79" s="143" t="s">
        <v>247</v>
      </c>
      <c r="G79" s="205" t="s">
        <v>166</v>
      </c>
      <c r="H79" s="209" t="s">
        <v>168</v>
      </c>
      <c r="I79" s="210">
        <v>11</v>
      </c>
      <c r="J79" s="214" t="s">
        <v>179</v>
      </c>
      <c r="K79" s="209" t="s">
        <v>248</v>
      </c>
      <c r="L79" s="229">
        <v>141</v>
      </c>
      <c r="M79" s="205" t="s">
        <v>179</v>
      </c>
      <c r="N79" s="209" t="s">
        <v>188</v>
      </c>
      <c r="O79" s="209">
        <v>12.8</v>
      </c>
    </row>
    <row r="80" spans="1:18">
      <c r="A80" s="46"/>
      <c r="B80" s="150" t="s">
        <v>152</v>
      </c>
      <c r="C80" s="46"/>
      <c r="D80" s="46"/>
      <c r="E80" s="46"/>
      <c r="F80" s="144" t="s">
        <v>249</v>
      </c>
      <c r="G80" s="206" t="s">
        <v>166</v>
      </c>
      <c r="H80" s="157" t="s">
        <v>166</v>
      </c>
      <c r="I80" s="211">
        <v>1</v>
      </c>
      <c r="J80" s="215" t="s">
        <v>179</v>
      </c>
      <c r="K80" s="157" t="s">
        <v>172</v>
      </c>
      <c r="L80" s="230">
        <v>50.5</v>
      </c>
      <c r="M80" s="206" t="s">
        <v>179</v>
      </c>
      <c r="N80" s="157" t="s">
        <v>172</v>
      </c>
      <c r="O80" s="157">
        <v>50.5</v>
      </c>
    </row>
    <row r="81" spans="1:15">
      <c r="B81" s="149"/>
      <c r="F81" s="145" t="s">
        <v>247</v>
      </c>
      <c r="G81" s="207">
        <v>19</v>
      </c>
      <c r="H81" s="138" t="s">
        <v>250</v>
      </c>
      <c r="I81" s="212">
        <v>24</v>
      </c>
      <c r="J81" s="134" t="s">
        <v>251</v>
      </c>
      <c r="K81" s="138" t="s">
        <v>252</v>
      </c>
      <c r="L81" s="203">
        <v>411</v>
      </c>
      <c r="M81" s="137" t="s">
        <v>253</v>
      </c>
      <c r="N81" s="138" t="s">
        <v>254</v>
      </c>
      <c r="O81" s="138">
        <v>17.100000000000001</v>
      </c>
    </row>
    <row r="82" spans="1:15">
      <c r="A82" s="46"/>
      <c r="B82" s="150" t="s">
        <v>255</v>
      </c>
      <c r="C82" s="46"/>
      <c r="D82" s="46"/>
      <c r="E82" s="46"/>
      <c r="F82" s="144" t="s">
        <v>249</v>
      </c>
      <c r="G82" s="206" t="s">
        <v>179</v>
      </c>
      <c r="H82" s="157" t="s">
        <v>191</v>
      </c>
      <c r="I82" s="211">
        <v>5</v>
      </c>
      <c r="J82" s="215" t="s">
        <v>256</v>
      </c>
      <c r="K82" s="157" t="s">
        <v>257</v>
      </c>
      <c r="L82" s="230">
        <v>120</v>
      </c>
      <c r="M82" s="206" t="s">
        <v>258</v>
      </c>
      <c r="N82" s="157" t="s">
        <v>259</v>
      </c>
      <c r="O82" s="157">
        <v>24</v>
      </c>
    </row>
    <row r="83" spans="1:15">
      <c r="F83" s="145" t="s">
        <v>247</v>
      </c>
      <c r="G83" s="137" t="s">
        <v>260</v>
      </c>
      <c r="H83" s="138" t="s">
        <v>261</v>
      </c>
      <c r="I83" s="212">
        <v>43</v>
      </c>
      <c r="J83" s="134" t="s">
        <v>262</v>
      </c>
      <c r="K83" s="138" t="s">
        <v>263</v>
      </c>
      <c r="L83" s="203">
        <v>931</v>
      </c>
      <c r="M83" s="137" t="s">
        <v>264</v>
      </c>
      <c r="N83" s="138" t="s">
        <v>265</v>
      </c>
      <c r="O83" s="138">
        <v>21.7</v>
      </c>
    </row>
    <row r="84" spans="1:15">
      <c r="A84" s="46"/>
      <c r="B84" s="150" t="s">
        <v>266</v>
      </c>
      <c r="C84" s="46"/>
      <c r="D84" s="46"/>
      <c r="E84" s="46"/>
      <c r="F84" s="144" t="s">
        <v>249</v>
      </c>
      <c r="G84" s="206" t="s">
        <v>267</v>
      </c>
      <c r="H84" s="157" t="s">
        <v>188</v>
      </c>
      <c r="I84" s="211">
        <v>8</v>
      </c>
      <c r="J84" s="215" t="s">
        <v>268</v>
      </c>
      <c r="K84" s="157" t="s">
        <v>192</v>
      </c>
      <c r="L84" s="230">
        <v>158</v>
      </c>
      <c r="M84" s="206" t="s">
        <v>269</v>
      </c>
      <c r="N84" s="157" t="s">
        <v>270</v>
      </c>
      <c r="O84" s="157">
        <v>19.7</v>
      </c>
    </row>
    <row r="85" spans="1:15">
      <c r="F85" s="145" t="s">
        <v>247</v>
      </c>
      <c r="G85" s="137" t="s">
        <v>271</v>
      </c>
      <c r="H85" s="138" t="s">
        <v>272</v>
      </c>
      <c r="I85" s="212">
        <v>163</v>
      </c>
      <c r="J85" s="134" t="s">
        <v>273</v>
      </c>
      <c r="K85" s="138" t="s">
        <v>274</v>
      </c>
      <c r="L85" s="203">
        <v>3749</v>
      </c>
      <c r="M85" s="137" t="s">
        <v>275</v>
      </c>
      <c r="N85" s="138" t="s">
        <v>276</v>
      </c>
      <c r="O85" s="138">
        <v>23</v>
      </c>
    </row>
    <row r="86" spans="1:15">
      <c r="A86" s="46"/>
      <c r="B86" s="150" t="s">
        <v>277</v>
      </c>
      <c r="C86" s="46"/>
      <c r="D86" s="46"/>
      <c r="E86" s="46"/>
      <c r="F86" s="144" t="s">
        <v>249</v>
      </c>
      <c r="G86" s="206" t="s">
        <v>206</v>
      </c>
      <c r="H86" s="157" t="s">
        <v>278</v>
      </c>
      <c r="I86" s="211">
        <v>32</v>
      </c>
      <c r="J86" s="215" t="s">
        <v>279</v>
      </c>
      <c r="K86" s="157" t="s">
        <v>280</v>
      </c>
      <c r="L86" s="230">
        <v>749</v>
      </c>
      <c r="M86" s="206" t="s">
        <v>281</v>
      </c>
      <c r="N86" s="157" t="s">
        <v>282</v>
      </c>
      <c r="O86" s="157">
        <v>23.4</v>
      </c>
    </row>
    <row r="87" spans="1:15">
      <c r="F87" s="145" t="s">
        <v>247</v>
      </c>
      <c r="G87" s="137" t="s">
        <v>283</v>
      </c>
      <c r="H87" s="138" t="s">
        <v>284</v>
      </c>
      <c r="I87" s="212">
        <v>336</v>
      </c>
      <c r="J87" s="134" t="s">
        <v>285</v>
      </c>
      <c r="K87" s="138" t="s">
        <v>286</v>
      </c>
      <c r="L87" s="203">
        <v>7580</v>
      </c>
      <c r="M87" s="137" t="s">
        <v>287</v>
      </c>
      <c r="N87" s="138" t="s">
        <v>288</v>
      </c>
      <c r="O87" s="138">
        <v>22.6</v>
      </c>
    </row>
    <row r="88" spans="1:15">
      <c r="A88" s="46"/>
      <c r="B88" s="150" t="s">
        <v>156</v>
      </c>
      <c r="C88" s="46"/>
      <c r="D88" s="46"/>
      <c r="E88" s="46"/>
      <c r="F88" s="144" t="s">
        <v>249</v>
      </c>
      <c r="G88" s="206" t="s">
        <v>289</v>
      </c>
      <c r="H88" s="157" t="s">
        <v>290</v>
      </c>
      <c r="I88" s="211">
        <v>83</v>
      </c>
      <c r="J88" s="215" t="s">
        <v>291</v>
      </c>
      <c r="K88" s="157" t="s">
        <v>292</v>
      </c>
      <c r="L88" s="230">
        <v>1891</v>
      </c>
      <c r="M88" s="206" t="s">
        <v>293</v>
      </c>
      <c r="N88" s="157" t="s">
        <v>294</v>
      </c>
      <c r="O88" s="157">
        <v>22.8</v>
      </c>
    </row>
    <row r="89" spans="1:15">
      <c r="F89" s="145" t="s">
        <v>247</v>
      </c>
      <c r="G89" s="137" t="s">
        <v>295</v>
      </c>
      <c r="H89" s="138" t="s">
        <v>296</v>
      </c>
      <c r="I89" s="212">
        <v>156</v>
      </c>
      <c r="J89" s="134" t="s">
        <v>297</v>
      </c>
      <c r="K89" s="138" t="s">
        <v>298</v>
      </c>
      <c r="L89" s="203">
        <v>2409</v>
      </c>
      <c r="M89" s="137" t="s">
        <v>299</v>
      </c>
      <c r="N89" s="138" t="s">
        <v>300</v>
      </c>
      <c r="O89" s="138">
        <v>15.4</v>
      </c>
    </row>
    <row r="90" spans="1:15">
      <c r="A90" s="46"/>
      <c r="B90" s="150" t="s">
        <v>301</v>
      </c>
      <c r="C90" s="46"/>
      <c r="D90" s="46"/>
      <c r="E90" s="46"/>
      <c r="F90" s="144" t="s">
        <v>249</v>
      </c>
      <c r="G90" s="206" t="s">
        <v>302</v>
      </c>
      <c r="H90" s="157" t="s">
        <v>181</v>
      </c>
      <c r="I90" s="211">
        <v>28</v>
      </c>
      <c r="J90" s="215" t="s">
        <v>303</v>
      </c>
      <c r="K90" s="157" t="s">
        <v>304</v>
      </c>
      <c r="L90" s="230">
        <v>432</v>
      </c>
      <c r="M90" s="206" t="s">
        <v>305</v>
      </c>
      <c r="N90" s="157" t="s">
        <v>306</v>
      </c>
      <c r="O90" s="157">
        <v>15.4</v>
      </c>
    </row>
    <row r="91" spans="1:15">
      <c r="F91" s="145" t="s">
        <v>247</v>
      </c>
      <c r="G91" s="137" t="s">
        <v>168</v>
      </c>
      <c r="H91" s="138" t="s">
        <v>168</v>
      </c>
      <c r="I91" s="212">
        <v>8</v>
      </c>
      <c r="J91" s="134" t="s">
        <v>210</v>
      </c>
      <c r="K91" s="138" t="s">
        <v>306</v>
      </c>
      <c r="L91" s="203">
        <v>114</v>
      </c>
      <c r="M91" s="137" t="s">
        <v>307</v>
      </c>
      <c r="N91" s="138" t="s">
        <v>308</v>
      </c>
      <c r="O91" s="138">
        <v>14.3</v>
      </c>
    </row>
    <row r="92" spans="1:15">
      <c r="A92" s="46"/>
      <c r="B92" s="150" t="s">
        <v>159</v>
      </c>
      <c r="C92" s="46"/>
      <c r="D92" s="46"/>
      <c r="E92" s="46"/>
      <c r="F92" s="144" t="s">
        <v>249</v>
      </c>
      <c r="G92" s="206" t="s">
        <v>309</v>
      </c>
      <c r="H92" s="157" t="s">
        <v>165</v>
      </c>
      <c r="I92" s="211">
        <v>1</v>
      </c>
      <c r="J92" s="215" t="s">
        <v>309</v>
      </c>
      <c r="K92" s="157" t="s">
        <v>165</v>
      </c>
      <c r="L92" s="230">
        <v>32</v>
      </c>
      <c r="M92" s="206" t="s">
        <v>309</v>
      </c>
      <c r="N92" s="157" t="s">
        <v>165</v>
      </c>
      <c r="O92" s="157">
        <v>32</v>
      </c>
    </row>
    <row r="93" spans="1:15">
      <c r="F93" s="145" t="s">
        <v>247</v>
      </c>
      <c r="G93" s="137" t="s">
        <v>310</v>
      </c>
      <c r="H93" s="138" t="s">
        <v>311</v>
      </c>
      <c r="I93" s="212">
        <v>112</v>
      </c>
      <c r="J93" s="134" t="s">
        <v>312</v>
      </c>
      <c r="K93" s="138" t="s">
        <v>313</v>
      </c>
      <c r="L93" s="203">
        <v>1652</v>
      </c>
      <c r="M93" s="137" t="s">
        <v>314</v>
      </c>
      <c r="N93" s="138" t="s">
        <v>315</v>
      </c>
      <c r="O93" s="138">
        <v>14.8</v>
      </c>
    </row>
    <row r="94" spans="1:15">
      <c r="A94" s="46"/>
      <c r="B94" s="150" t="s">
        <v>158</v>
      </c>
      <c r="C94" s="46"/>
      <c r="D94" s="46"/>
      <c r="E94" s="46"/>
      <c r="F94" s="144" t="s">
        <v>249</v>
      </c>
      <c r="G94" s="206" t="s">
        <v>309</v>
      </c>
      <c r="H94" s="157" t="s">
        <v>165</v>
      </c>
      <c r="I94" s="211">
        <v>9</v>
      </c>
      <c r="J94" s="215" t="s">
        <v>309</v>
      </c>
      <c r="K94" s="157" t="s">
        <v>165</v>
      </c>
      <c r="L94" s="230">
        <v>61</v>
      </c>
      <c r="M94" s="206" t="s">
        <v>309</v>
      </c>
      <c r="N94" s="157" t="s">
        <v>165</v>
      </c>
      <c r="O94" s="157">
        <v>6.8</v>
      </c>
    </row>
    <row r="95" spans="1:15">
      <c r="F95" s="146" t="s">
        <v>247</v>
      </c>
      <c r="G95" s="137" t="s">
        <v>316</v>
      </c>
      <c r="H95" s="138" t="s">
        <v>317</v>
      </c>
      <c r="I95" s="212">
        <v>853</v>
      </c>
      <c r="J95" s="134" t="s">
        <v>318</v>
      </c>
      <c r="K95" s="138" t="s">
        <v>319</v>
      </c>
      <c r="L95" s="203">
        <v>16987</v>
      </c>
      <c r="M95" s="137" t="s">
        <v>320</v>
      </c>
      <c r="N95" s="138" t="s">
        <v>321</v>
      </c>
      <c r="O95" s="138">
        <v>19.899999999999999</v>
      </c>
    </row>
    <row r="96" spans="1:15">
      <c r="F96" s="145" t="s">
        <v>249</v>
      </c>
      <c r="G96" s="208" t="s">
        <v>322</v>
      </c>
      <c r="H96" s="156" t="s">
        <v>323</v>
      </c>
      <c r="I96" s="213">
        <v>167</v>
      </c>
      <c r="J96" s="216" t="s">
        <v>324</v>
      </c>
      <c r="K96" s="156" t="s">
        <v>325</v>
      </c>
      <c r="L96" s="231">
        <v>3492</v>
      </c>
      <c r="M96" s="208" t="s">
        <v>326</v>
      </c>
      <c r="N96" s="156" t="s">
        <v>327</v>
      </c>
      <c r="O96" s="156">
        <v>20.9</v>
      </c>
    </row>
    <row r="97" spans="1:18">
      <c r="A97" s="48"/>
      <c r="B97" s="55" t="s">
        <v>328</v>
      </c>
      <c r="C97" s="48"/>
      <c r="D97" s="48"/>
      <c r="E97" s="48"/>
      <c r="F97" s="86" t="s">
        <v>328</v>
      </c>
      <c r="G97" s="199" t="s">
        <v>329</v>
      </c>
      <c r="H97" s="158" t="s">
        <v>330</v>
      </c>
      <c r="I97" s="148">
        <f>SUM(I95:I96)</f>
        <v>1020</v>
      </c>
      <c r="J97" s="217" t="s">
        <v>331</v>
      </c>
      <c r="K97" s="158" t="s">
        <v>332</v>
      </c>
      <c r="L97" s="232">
        <f>SUM(L95:L96)</f>
        <v>20479</v>
      </c>
      <c r="M97" s="199" t="s">
        <v>333</v>
      </c>
      <c r="N97" s="158" t="s">
        <v>334</v>
      </c>
      <c r="O97" s="158">
        <v>20.100000000000001</v>
      </c>
    </row>
    <row r="98" spans="1:18">
      <c r="L98" s="168"/>
    </row>
    <row r="99" spans="1:18">
      <c r="C99" s="44"/>
      <c r="L99" s="168"/>
    </row>
    <row r="100" spans="1:18">
      <c r="L100" s="168"/>
    </row>
    <row r="101" spans="1:18" ht="14.4">
      <c r="A101" s="5"/>
      <c r="B101" s="58" t="s">
        <v>335</v>
      </c>
      <c r="C101" s="5"/>
      <c r="D101" s="5"/>
      <c r="E101" s="5"/>
      <c r="F101" s="159"/>
      <c r="G101" s="370" t="s">
        <v>6</v>
      </c>
      <c r="H101" s="370"/>
      <c r="I101" s="369" t="s">
        <v>7</v>
      </c>
      <c r="J101" s="369"/>
      <c r="K101" s="369" t="s">
        <v>8</v>
      </c>
      <c r="L101" s="369"/>
      <c r="M101" s="369" t="s">
        <v>9</v>
      </c>
      <c r="N101" s="369"/>
      <c r="O101" s="369" t="s">
        <v>10</v>
      </c>
      <c r="P101" s="369"/>
      <c r="Q101" s="369" t="s">
        <v>11</v>
      </c>
      <c r="R101" s="369"/>
    </row>
    <row r="102" spans="1:18" ht="14.4" thickBot="1">
      <c r="A102" s="160"/>
      <c r="B102" s="147" t="s">
        <v>559</v>
      </c>
      <c r="C102" s="160"/>
      <c r="D102" s="160"/>
      <c r="E102" s="160"/>
      <c r="F102" s="167" t="s">
        <v>336</v>
      </c>
      <c r="G102" s="167"/>
      <c r="H102" s="167" t="s">
        <v>337</v>
      </c>
      <c r="I102" s="167"/>
      <c r="J102" s="82" t="s">
        <v>337</v>
      </c>
      <c r="K102" s="167"/>
      <c r="L102" s="167" t="s">
        <v>337</v>
      </c>
      <c r="M102" s="167"/>
      <c r="N102" s="167" t="s">
        <v>337</v>
      </c>
      <c r="O102" s="167"/>
      <c r="P102" s="167" t="s">
        <v>337</v>
      </c>
      <c r="Q102" s="167"/>
      <c r="R102" s="167" t="s">
        <v>337</v>
      </c>
    </row>
    <row r="103" spans="1:18">
      <c r="B103" s="59" t="s">
        <v>338</v>
      </c>
      <c r="G103" s="149"/>
      <c r="H103" s="149"/>
      <c r="I103" s="149"/>
      <c r="J103" s="92"/>
      <c r="K103" s="149"/>
      <c r="L103" s="149"/>
      <c r="M103" s="149"/>
      <c r="N103" s="149"/>
      <c r="O103" s="149"/>
      <c r="P103" s="149"/>
      <c r="Q103" s="149"/>
      <c r="R103" s="149"/>
    </row>
    <row r="104" spans="1:18">
      <c r="G104" s="149"/>
      <c r="H104" s="149"/>
      <c r="I104" s="149"/>
      <c r="J104" s="92"/>
      <c r="K104" s="149"/>
      <c r="L104" s="149"/>
      <c r="M104" s="149"/>
      <c r="N104" s="149"/>
      <c r="O104" s="149"/>
      <c r="P104" s="149"/>
      <c r="Q104" s="149"/>
      <c r="R104" s="149"/>
    </row>
    <row r="105" spans="1:18">
      <c r="B105" s="149" t="s">
        <v>560</v>
      </c>
      <c r="G105" s="169">
        <v>103633939</v>
      </c>
      <c r="H105" s="152"/>
      <c r="I105" s="155" t="s">
        <v>339</v>
      </c>
      <c r="J105" s="81"/>
      <c r="K105" s="155" t="s">
        <v>340</v>
      </c>
      <c r="L105" s="92"/>
      <c r="M105" s="176">
        <v>35299201</v>
      </c>
      <c r="N105" s="149"/>
      <c r="O105" s="176">
        <v>37507480</v>
      </c>
      <c r="P105" s="124"/>
      <c r="Q105" s="176">
        <v>30819014</v>
      </c>
      <c r="R105" s="149"/>
    </row>
    <row r="106" spans="1:18">
      <c r="B106" s="149" t="s">
        <v>561</v>
      </c>
      <c r="G106" s="169">
        <v>243311</v>
      </c>
      <c r="H106" s="152"/>
      <c r="I106" s="155" t="s">
        <v>341</v>
      </c>
      <c r="J106" s="81"/>
      <c r="K106" s="155" t="s">
        <v>342</v>
      </c>
      <c r="L106" s="92"/>
      <c r="M106" s="176">
        <v>295694</v>
      </c>
      <c r="N106" s="149"/>
      <c r="O106" s="176">
        <v>220499</v>
      </c>
      <c r="P106" s="124"/>
      <c r="Q106" s="176">
        <v>119156</v>
      </c>
      <c r="R106" s="149"/>
    </row>
    <row r="107" spans="1:18">
      <c r="B107" s="149" t="s">
        <v>562</v>
      </c>
      <c r="G107" s="225" t="s">
        <v>343</v>
      </c>
      <c r="H107" s="152"/>
      <c r="I107" s="155" t="s">
        <v>344</v>
      </c>
      <c r="J107" s="81"/>
      <c r="K107" s="155" t="s">
        <v>345</v>
      </c>
      <c r="L107" s="92"/>
      <c r="M107" s="176">
        <v>-24172531</v>
      </c>
      <c r="N107" s="149"/>
      <c r="O107" s="176">
        <v>-27105298</v>
      </c>
      <c r="P107" s="124"/>
      <c r="Q107" s="176">
        <v>-23666631</v>
      </c>
      <c r="R107" s="149"/>
    </row>
    <row r="108" spans="1:18">
      <c r="A108" s="160"/>
      <c r="B108" s="147" t="s">
        <v>346</v>
      </c>
      <c r="C108" s="160"/>
      <c r="D108" s="160"/>
      <c r="E108" s="160"/>
      <c r="F108" s="160"/>
      <c r="G108" s="226">
        <v>52550577</v>
      </c>
      <c r="H108" s="153"/>
      <c r="I108" s="158" t="s">
        <v>347</v>
      </c>
      <c r="J108" s="82"/>
      <c r="K108" s="158" t="s">
        <v>348</v>
      </c>
      <c r="L108" s="97"/>
      <c r="M108" s="179">
        <f>SUM(M105:M107)</f>
        <v>11422364</v>
      </c>
      <c r="N108" s="147"/>
      <c r="O108" s="179">
        <v>10622681</v>
      </c>
      <c r="P108" s="125"/>
      <c r="Q108" s="179">
        <v>7271539</v>
      </c>
      <c r="R108" s="147"/>
    </row>
    <row r="109" spans="1:18">
      <c r="G109" s="149"/>
      <c r="H109" s="149"/>
      <c r="I109" s="3"/>
      <c r="J109" s="92"/>
      <c r="K109" s="149"/>
      <c r="L109" s="149"/>
      <c r="M109" s="149"/>
      <c r="N109" s="149"/>
      <c r="O109" s="149"/>
      <c r="P109" s="149"/>
      <c r="Q109" s="149"/>
      <c r="R109" s="149"/>
    </row>
    <row r="110" spans="1:18">
      <c r="B110" s="59" t="s">
        <v>349</v>
      </c>
      <c r="G110" s="149"/>
      <c r="H110" s="149"/>
      <c r="I110" s="3"/>
      <c r="J110" s="92"/>
      <c r="K110" s="155"/>
      <c r="L110" s="149"/>
      <c r="M110" s="149"/>
      <c r="N110" s="149"/>
      <c r="O110" s="149"/>
      <c r="P110" s="149"/>
      <c r="Q110" s="149"/>
      <c r="R110" s="149"/>
    </row>
    <row r="111" spans="1:18">
      <c r="B111" s="149" t="s">
        <v>350</v>
      </c>
      <c r="G111" s="169">
        <v>7769408</v>
      </c>
      <c r="H111" s="227" t="s">
        <v>351</v>
      </c>
      <c r="I111" s="155" t="s">
        <v>352</v>
      </c>
      <c r="J111" s="173">
        <v>0.32040000000000002</v>
      </c>
      <c r="K111" s="155" t="s">
        <v>353</v>
      </c>
      <c r="L111" s="87" t="s">
        <v>354</v>
      </c>
      <c r="M111" s="176">
        <v>4470904</v>
      </c>
      <c r="N111" s="173">
        <v>0.39140000000000003</v>
      </c>
      <c r="O111" s="176">
        <v>4088882</v>
      </c>
      <c r="P111" s="180">
        <v>0.38</v>
      </c>
      <c r="Q111" s="176">
        <v>3381259</v>
      </c>
      <c r="R111" s="183">
        <v>0.46</v>
      </c>
    </row>
    <row r="112" spans="1:18">
      <c r="B112" s="149" t="s">
        <v>355</v>
      </c>
      <c r="G112" s="169">
        <v>39107338</v>
      </c>
      <c r="H112" s="227" t="s">
        <v>356</v>
      </c>
      <c r="I112" s="155" t="s">
        <v>357</v>
      </c>
      <c r="J112" s="173">
        <v>0.56630000000000003</v>
      </c>
      <c r="K112" s="155" t="s">
        <v>358</v>
      </c>
      <c r="L112" s="87" t="s">
        <v>359</v>
      </c>
      <c r="M112" s="176">
        <v>2696486</v>
      </c>
      <c r="N112" s="173">
        <v>0.2361</v>
      </c>
      <c r="O112" s="176">
        <v>4427108</v>
      </c>
      <c r="P112" s="180">
        <v>0.42</v>
      </c>
      <c r="Q112" s="176">
        <v>2249543</v>
      </c>
      <c r="R112" s="183">
        <v>0.32</v>
      </c>
    </row>
    <row r="113" spans="1:18">
      <c r="B113" s="149" t="s">
        <v>360</v>
      </c>
      <c r="G113" s="169">
        <v>3347588</v>
      </c>
      <c r="H113" s="227" t="s">
        <v>361</v>
      </c>
      <c r="I113" s="155" t="s">
        <v>362</v>
      </c>
      <c r="J113" s="173">
        <v>0.1449</v>
      </c>
      <c r="K113" s="155" t="s">
        <v>363</v>
      </c>
      <c r="L113" s="87" t="s">
        <v>364</v>
      </c>
      <c r="M113" s="176">
        <v>3336991</v>
      </c>
      <c r="N113" s="173">
        <v>0.27460000000000001</v>
      </c>
      <c r="O113" s="176">
        <v>842042</v>
      </c>
      <c r="P113" s="180">
        <v>0.08</v>
      </c>
      <c r="Q113" s="176">
        <v>644543</v>
      </c>
      <c r="R113" s="183">
        <v>0.09</v>
      </c>
    </row>
    <row r="114" spans="1:18">
      <c r="B114" s="149" t="s">
        <v>563</v>
      </c>
      <c r="G114" s="169">
        <v>65544</v>
      </c>
      <c r="H114" s="227" t="s">
        <v>365</v>
      </c>
      <c r="I114" s="155" t="s">
        <v>366</v>
      </c>
      <c r="J114" s="173">
        <v>3.8E-3</v>
      </c>
      <c r="K114" s="155" t="s">
        <v>367</v>
      </c>
      <c r="L114" s="87" t="s">
        <v>368</v>
      </c>
      <c r="M114" s="176">
        <v>16966</v>
      </c>
      <c r="N114" s="173">
        <v>1.5E-3</v>
      </c>
      <c r="O114" s="176">
        <v>26494</v>
      </c>
      <c r="P114" s="180">
        <v>0</v>
      </c>
      <c r="Q114" s="176">
        <v>24088</v>
      </c>
      <c r="R114" s="183">
        <v>0</v>
      </c>
    </row>
    <row r="115" spans="1:18">
      <c r="B115" s="149" t="s">
        <v>369</v>
      </c>
      <c r="G115" s="169">
        <v>46157</v>
      </c>
      <c r="H115" s="227" t="s">
        <v>370</v>
      </c>
      <c r="I115" s="155" t="s">
        <v>371</v>
      </c>
      <c r="J115" s="173">
        <v>2.5000000000000001E-3</v>
      </c>
      <c r="K115" s="155" t="s">
        <v>372</v>
      </c>
      <c r="L115" s="87" t="s">
        <v>373</v>
      </c>
      <c r="M115" s="176">
        <v>115000</v>
      </c>
      <c r="N115" s="173">
        <v>1.01E-2</v>
      </c>
      <c r="O115" s="176">
        <v>110955</v>
      </c>
      <c r="P115" s="180">
        <v>0.01</v>
      </c>
      <c r="Q115" s="176">
        <v>22191</v>
      </c>
      <c r="R115" s="183">
        <v>0</v>
      </c>
    </row>
    <row r="116" spans="1:18">
      <c r="B116" s="149" t="s">
        <v>564</v>
      </c>
      <c r="G116" s="169">
        <v>2214542</v>
      </c>
      <c r="H116" s="228" t="s">
        <v>374</v>
      </c>
      <c r="I116" s="155" t="s">
        <v>375</v>
      </c>
      <c r="J116" s="186">
        <v>-3.7900000000000003E-2</v>
      </c>
      <c r="K116" s="155" t="s">
        <v>376</v>
      </c>
      <c r="L116" s="173">
        <v>2.9100000000000001E-2</v>
      </c>
      <c r="M116" s="176">
        <v>985236</v>
      </c>
      <c r="N116" s="186">
        <v>8.6300000000000002E-2</v>
      </c>
      <c r="O116" s="176">
        <v>1127200</v>
      </c>
      <c r="P116" s="180">
        <v>0.11</v>
      </c>
      <c r="Q116" s="176">
        <v>949915</v>
      </c>
      <c r="R116" s="183">
        <v>0.13</v>
      </c>
    </row>
    <row r="117" spans="1:18">
      <c r="A117" s="50"/>
      <c r="B117" s="60" t="s">
        <v>377</v>
      </c>
      <c r="C117" s="50"/>
      <c r="D117" s="50"/>
      <c r="E117" s="50"/>
      <c r="F117" s="50"/>
      <c r="G117" s="170">
        <v>716746</v>
      </c>
      <c r="H117" s="227" t="s">
        <v>378</v>
      </c>
      <c r="I117" s="156" t="s">
        <v>379</v>
      </c>
      <c r="J117" s="173">
        <v>2.6700000000000002E-2</v>
      </c>
      <c r="K117" s="156" t="s">
        <v>380</v>
      </c>
      <c r="L117" s="174">
        <v>3.04E-2</v>
      </c>
      <c r="M117" s="177">
        <v>402872</v>
      </c>
      <c r="N117" s="173">
        <v>3.5299999999999998E-2</v>
      </c>
      <c r="O117" s="177">
        <v>383758</v>
      </c>
      <c r="P117" s="181">
        <v>0.04</v>
      </c>
      <c r="Q117" s="177">
        <v>435840</v>
      </c>
      <c r="R117" s="184">
        <v>0.06</v>
      </c>
    </row>
    <row r="118" spans="1:18">
      <c r="A118" s="46"/>
      <c r="B118" s="61" t="s">
        <v>381</v>
      </c>
      <c r="C118" s="46"/>
      <c r="D118" s="46"/>
      <c r="E118" s="46"/>
      <c r="F118" s="46"/>
      <c r="G118" s="171">
        <v>1497796</v>
      </c>
      <c r="H118" s="228" t="s">
        <v>382</v>
      </c>
      <c r="I118" s="157" t="s">
        <v>383</v>
      </c>
      <c r="J118" s="173">
        <v>-6.4699999999999994E-2</v>
      </c>
      <c r="K118" s="157" t="s">
        <v>384</v>
      </c>
      <c r="L118" s="175">
        <v>-3.0999999999999999E-3</v>
      </c>
      <c r="M118" s="178">
        <v>582364</v>
      </c>
      <c r="N118" s="173">
        <v>5.0999999999999997E-2</v>
      </c>
      <c r="O118" s="178">
        <v>743415</v>
      </c>
      <c r="P118" s="182">
        <v>7.0000000000000007E-2</v>
      </c>
      <c r="Q118" s="178">
        <v>514075</v>
      </c>
      <c r="R118" s="185">
        <v>7.0000000000000007E-2</v>
      </c>
    </row>
    <row r="119" spans="1:18">
      <c r="A119" s="160"/>
      <c r="B119" s="62"/>
      <c r="C119" s="160"/>
      <c r="D119" s="160"/>
      <c r="E119" s="160"/>
      <c r="F119" s="63"/>
      <c r="G119" s="172">
        <v>52550577</v>
      </c>
      <c r="H119" s="224"/>
      <c r="I119" s="158" t="s">
        <v>385</v>
      </c>
      <c r="J119" s="97"/>
      <c r="K119" s="158" t="s">
        <v>348</v>
      </c>
      <c r="L119" s="147"/>
      <c r="M119" s="179">
        <v>11422364</v>
      </c>
      <c r="N119" s="147"/>
      <c r="O119" s="179">
        <v>10622681</v>
      </c>
      <c r="P119" s="148"/>
      <c r="Q119" s="179">
        <v>7271539</v>
      </c>
      <c r="R119" s="147"/>
    </row>
    <row r="123" spans="1:18" ht="15" thickBot="1">
      <c r="A123" s="6"/>
      <c r="B123" s="7" t="s">
        <v>386</v>
      </c>
      <c r="C123" s="6"/>
      <c r="D123" s="6"/>
      <c r="E123" s="6"/>
      <c r="F123" s="6"/>
      <c r="G123" s="84" t="s">
        <v>6</v>
      </c>
      <c r="H123" s="93" t="s">
        <v>7</v>
      </c>
      <c r="I123" s="93" t="s">
        <v>8</v>
      </c>
      <c r="J123" s="90" t="s">
        <v>9</v>
      </c>
      <c r="K123" s="93" t="s">
        <v>10</v>
      </c>
      <c r="L123" s="93" t="s">
        <v>11</v>
      </c>
    </row>
    <row r="124" spans="1:18">
      <c r="B124" s="149" t="s">
        <v>565</v>
      </c>
      <c r="G124" s="169">
        <v>35376482</v>
      </c>
      <c r="H124" s="176">
        <v>8377250</v>
      </c>
      <c r="I124" s="176">
        <v>4300000</v>
      </c>
      <c r="J124" s="176">
        <v>2002326</v>
      </c>
      <c r="K124" s="176">
        <v>3577813</v>
      </c>
      <c r="L124" s="176">
        <v>2183166</v>
      </c>
    </row>
    <row r="125" spans="1:18">
      <c r="A125" s="159"/>
      <c r="B125" s="95" t="s">
        <v>566</v>
      </c>
      <c r="C125" s="159"/>
      <c r="D125" s="159"/>
      <c r="E125" s="159"/>
      <c r="F125" s="159"/>
      <c r="G125" s="195">
        <v>209556</v>
      </c>
      <c r="H125" s="196">
        <v>78961</v>
      </c>
      <c r="I125" s="196">
        <v>148073</v>
      </c>
      <c r="J125" s="196">
        <v>175974</v>
      </c>
      <c r="K125" s="196">
        <v>417628</v>
      </c>
      <c r="L125" s="196">
        <v>41145</v>
      </c>
    </row>
    <row r="126" spans="1:18">
      <c r="B126" s="149" t="s">
        <v>567</v>
      </c>
      <c r="G126" s="169">
        <v>3521300</v>
      </c>
      <c r="H126" s="176">
        <v>1911263</v>
      </c>
      <c r="I126" s="176">
        <v>1876442</v>
      </c>
      <c r="J126" s="176">
        <v>518186</v>
      </c>
      <c r="K126" s="176">
        <v>431667</v>
      </c>
      <c r="L126" s="176">
        <v>25232</v>
      </c>
    </row>
    <row r="127" spans="1:18">
      <c r="A127" s="160"/>
      <c r="B127" s="147" t="s">
        <v>387</v>
      </c>
      <c r="C127" s="160"/>
      <c r="D127" s="160"/>
      <c r="E127" s="160"/>
      <c r="F127" s="160"/>
      <c r="G127" s="172">
        <f>SUM(G124:G126)</f>
        <v>39107338</v>
      </c>
      <c r="H127" s="179">
        <f>SUM(H124:H126)</f>
        <v>10367474</v>
      </c>
      <c r="I127" s="179">
        <v>6324515</v>
      </c>
      <c r="J127" s="179">
        <f>SUM(J124:J126)</f>
        <v>2696486</v>
      </c>
      <c r="K127" s="179">
        <v>4427108</v>
      </c>
      <c r="L127" s="179">
        <v>2249543</v>
      </c>
    </row>
    <row r="128" spans="1:18">
      <c r="B128" s="51"/>
      <c r="C128" s="44"/>
    </row>
    <row r="129" spans="1:18">
      <c r="B129" s="51"/>
      <c r="C129" s="44"/>
    </row>
    <row r="131" spans="1:18" ht="15" thickBot="1">
      <c r="A131" s="6"/>
      <c r="B131" s="7" t="s">
        <v>388</v>
      </c>
      <c r="C131" s="6"/>
      <c r="D131" s="6"/>
      <c r="E131" s="6"/>
      <c r="F131" s="6"/>
      <c r="G131" s="84" t="s">
        <v>6</v>
      </c>
      <c r="H131" s="93" t="s">
        <v>7</v>
      </c>
      <c r="I131" s="93" t="s">
        <v>8</v>
      </c>
      <c r="J131" s="90" t="s">
        <v>9</v>
      </c>
      <c r="K131" s="93" t="s">
        <v>10</v>
      </c>
      <c r="L131" s="93" t="s">
        <v>11</v>
      </c>
      <c r="N131" s="44"/>
    </row>
    <row r="132" spans="1:18">
      <c r="B132" s="149" t="s">
        <v>389</v>
      </c>
      <c r="G132" s="169">
        <v>7660</v>
      </c>
      <c r="H132" s="176">
        <v>7274</v>
      </c>
      <c r="I132" s="176">
        <v>7177</v>
      </c>
      <c r="J132" s="176">
        <v>11672</v>
      </c>
      <c r="K132" s="176">
        <v>4598</v>
      </c>
      <c r="L132" s="176">
        <v>2425</v>
      </c>
      <c r="M132" s="44"/>
      <c r="N132" s="44"/>
    </row>
    <row r="133" spans="1:18">
      <c r="A133" s="159"/>
      <c r="B133" s="95" t="s">
        <v>390</v>
      </c>
      <c r="C133" s="159"/>
      <c r="D133" s="159"/>
      <c r="E133" s="159"/>
      <c r="F133" s="159"/>
      <c r="G133" s="195">
        <v>57939</v>
      </c>
      <c r="H133" s="196">
        <v>62702</v>
      </c>
      <c r="I133" s="196">
        <v>23997</v>
      </c>
      <c r="J133" s="196">
        <v>5293</v>
      </c>
      <c r="K133" s="196">
        <v>21896</v>
      </c>
      <c r="L133" s="196">
        <v>21663</v>
      </c>
      <c r="M133" s="44"/>
      <c r="N133" s="44"/>
    </row>
    <row r="134" spans="1:18">
      <c r="A134" s="160"/>
      <c r="B134" s="147" t="s">
        <v>387</v>
      </c>
      <c r="C134" s="160"/>
      <c r="D134" s="160"/>
      <c r="E134" s="160"/>
      <c r="F134" s="160"/>
      <c r="G134" s="172">
        <v>65599</v>
      </c>
      <c r="H134" s="179">
        <f>SUM(H132:H133)</f>
        <v>69976</v>
      </c>
      <c r="I134" s="179">
        <f>SUM(I132:I133)</f>
        <v>31174</v>
      </c>
      <c r="J134" s="179">
        <f>SUM(J132:J133)</f>
        <v>16965</v>
      </c>
      <c r="K134" s="179">
        <f>SUM(K132:K133)</f>
        <v>26494</v>
      </c>
      <c r="L134" s="179">
        <f>SUM(L132:L133)</f>
        <v>24088</v>
      </c>
      <c r="M134" s="44"/>
      <c r="N134" s="44"/>
      <c r="O134" s="44"/>
    </row>
    <row r="135" spans="1:18">
      <c r="B135" s="35"/>
    </row>
    <row r="136" spans="1:18">
      <c r="B136" s="35"/>
    </row>
    <row r="137" spans="1:18">
      <c r="B137" s="35"/>
    </row>
    <row r="138" spans="1:18" ht="14.4">
      <c r="A138" s="10"/>
      <c r="B138" s="11" t="s">
        <v>146</v>
      </c>
      <c r="C138" s="10"/>
      <c r="D138" s="10"/>
      <c r="E138" s="10"/>
      <c r="F138" s="50"/>
      <c r="G138" s="370" t="s">
        <v>6</v>
      </c>
      <c r="H138" s="370"/>
      <c r="I138" s="369" t="s">
        <v>7</v>
      </c>
      <c r="J138" s="369"/>
      <c r="K138" s="369" t="s">
        <v>8</v>
      </c>
      <c r="L138" s="369"/>
      <c r="M138" s="369" t="s">
        <v>9</v>
      </c>
      <c r="N138" s="369"/>
      <c r="O138" s="369" t="s">
        <v>10</v>
      </c>
      <c r="P138" s="369"/>
      <c r="Q138" s="369" t="s">
        <v>11</v>
      </c>
      <c r="R138" s="369"/>
    </row>
    <row r="139" spans="1:18" ht="15" thickBot="1">
      <c r="A139" s="6"/>
      <c r="B139" s="7"/>
      <c r="C139" s="6"/>
      <c r="D139" s="6"/>
      <c r="E139" s="6"/>
      <c r="F139" s="160"/>
      <c r="G139" s="167" t="s">
        <v>162</v>
      </c>
      <c r="H139" s="167" t="s">
        <v>163</v>
      </c>
      <c r="I139" s="167" t="s">
        <v>162</v>
      </c>
      <c r="J139" s="82" t="s">
        <v>163</v>
      </c>
      <c r="K139" s="167" t="s">
        <v>162</v>
      </c>
      <c r="L139" s="167" t="s">
        <v>163</v>
      </c>
      <c r="M139" s="167" t="s">
        <v>162</v>
      </c>
      <c r="N139" s="167" t="s">
        <v>163</v>
      </c>
      <c r="O139" s="167" t="s">
        <v>162</v>
      </c>
      <c r="P139" s="167" t="s">
        <v>163</v>
      </c>
      <c r="Q139" s="167" t="s">
        <v>162</v>
      </c>
      <c r="R139" s="167" t="s">
        <v>163</v>
      </c>
    </row>
    <row r="140" spans="1:18">
      <c r="B140" s="149" t="s">
        <v>391</v>
      </c>
      <c r="G140" s="197">
        <v>1</v>
      </c>
      <c r="H140" s="197">
        <v>45</v>
      </c>
      <c r="I140" s="87">
        <v>0</v>
      </c>
      <c r="J140" s="87">
        <v>33</v>
      </c>
      <c r="K140" s="87">
        <v>2</v>
      </c>
      <c r="L140" s="87">
        <v>49</v>
      </c>
      <c r="M140" s="87">
        <v>37</v>
      </c>
      <c r="N140" s="87">
        <v>4</v>
      </c>
      <c r="O140" s="87">
        <v>47</v>
      </c>
      <c r="P140" s="87">
        <v>2</v>
      </c>
      <c r="Q140" s="87">
        <v>48</v>
      </c>
      <c r="R140" s="87">
        <v>0</v>
      </c>
    </row>
    <row r="141" spans="1:18">
      <c r="A141" s="159"/>
      <c r="B141" s="95" t="s">
        <v>392</v>
      </c>
      <c r="C141" s="159"/>
      <c r="D141" s="159"/>
      <c r="E141" s="159"/>
      <c r="F141" s="159"/>
      <c r="G141" s="88">
        <v>6</v>
      </c>
      <c r="H141" s="88">
        <v>251</v>
      </c>
      <c r="I141" s="145">
        <v>3</v>
      </c>
      <c r="J141" s="145">
        <v>186</v>
      </c>
      <c r="K141" s="145">
        <v>0</v>
      </c>
      <c r="L141" s="145">
        <v>164</v>
      </c>
      <c r="M141" s="145">
        <v>71</v>
      </c>
      <c r="N141" s="145">
        <v>4</v>
      </c>
      <c r="O141" s="145">
        <v>28</v>
      </c>
      <c r="P141" s="145">
        <v>9</v>
      </c>
      <c r="Q141" s="145">
        <v>238</v>
      </c>
      <c r="R141" s="145">
        <v>47</v>
      </c>
    </row>
    <row r="142" spans="1:18">
      <c r="B142" s="149" t="s">
        <v>568</v>
      </c>
      <c r="G142" s="197">
        <v>232</v>
      </c>
      <c r="H142" s="197">
        <v>561</v>
      </c>
      <c r="I142" s="87">
        <v>188</v>
      </c>
      <c r="J142" s="87">
        <v>526</v>
      </c>
      <c r="K142" s="87">
        <v>154</v>
      </c>
      <c r="L142" s="87">
        <v>445</v>
      </c>
      <c r="M142" s="87">
        <v>560</v>
      </c>
      <c r="N142" s="87">
        <v>118</v>
      </c>
      <c r="O142" s="87">
        <v>399</v>
      </c>
      <c r="P142" s="87">
        <v>97</v>
      </c>
      <c r="Q142" s="87">
        <v>21</v>
      </c>
      <c r="R142" s="87">
        <v>4</v>
      </c>
    </row>
    <row r="143" spans="1:18">
      <c r="A143" s="160"/>
      <c r="B143" s="147" t="s">
        <v>203</v>
      </c>
      <c r="C143" s="160"/>
      <c r="D143" s="160"/>
      <c r="E143" s="160"/>
      <c r="F143" s="160"/>
      <c r="G143" s="100">
        <f>SUM(G140:G142)</f>
        <v>239</v>
      </c>
      <c r="H143" s="100">
        <f>SUM(H140:H142)</f>
        <v>857</v>
      </c>
      <c r="I143" s="167">
        <f>SUM(I140:I142)</f>
        <v>191</v>
      </c>
      <c r="J143" s="167">
        <f>SUM(J139:J142)</f>
        <v>745</v>
      </c>
      <c r="K143" s="167">
        <f t="shared" ref="K143:R143" si="1">SUM(K140:K142)</f>
        <v>156</v>
      </c>
      <c r="L143" s="167">
        <f t="shared" si="1"/>
        <v>658</v>
      </c>
      <c r="M143" s="167">
        <f t="shared" si="1"/>
        <v>668</v>
      </c>
      <c r="N143" s="167">
        <f t="shared" si="1"/>
        <v>126</v>
      </c>
      <c r="O143" s="167">
        <f t="shared" si="1"/>
        <v>474</v>
      </c>
      <c r="P143" s="167">
        <f t="shared" si="1"/>
        <v>108</v>
      </c>
      <c r="Q143" s="167">
        <f t="shared" si="1"/>
        <v>307</v>
      </c>
      <c r="R143" s="167">
        <f t="shared" si="1"/>
        <v>51</v>
      </c>
    </row>
    <row r="145" spans="2:25">
      <c r="X145" s="51"/>
      <c r="Y145" s="44"/>
    </row>
    <row r="147" spans="2:25">
      <c r="B147" s="51"/>
    </row>
    <row r="149" spans="2:25">
      <c r="C149" s="44"/>
    </row>
    <row r="150" spans="2:25">
      <c r="B150" s="51"/>
      <c r="C150" s="44"/>
    </row>
    <row r="151" spans="2:25">
      <c r="B151" s="51"/>
      <c r="C151" s="44"/>
    </row>
    <row r="152" spans="2:25">
      <c r="B152" s="51"/>
      <c r="C152" s="44"/>
    </row>
    <row r="153" spans="2:25">
      <c r="B153" s="51"/>
      <c r="C153" s="44"/>
    </row>
    <row r="154" spans="2:25">
      <c r="B154" s="51"/>
    </row>
    <row r="160" spans="2:25">
      <c r="C160" s="44"/>
    </row>
    <row r="161" spans="2:12">
      <c r="B161" s="51"/>
    </row>
    <row r="164" spans="2:12">
      <c r="C164" s="44"/>
    </row>
    <row r="165" spans="2:12">
      <c r="B165" s="51"/>
      <c r="C165" s="44"/>
    </row>
    <row r="166" spans="2:12">
      <c r="B166" s="51"/>
      <c r="C166" s="44"/>
    </row>
    <row r="167" spans="2:12">
      <c r="B167" s="51"/>
      <c r="C167" s="44"/>
    </row>
    <row r="168" spans="2:12">
      <c r="B168" s="43"/>
    </row>
    <row r="169" spans="2:12">
      <c r="B169" s="43"/>
    </row>
    <row r="171" spans="2:12">
      <c r="B171" s="52"/>
      <c r="G171" s="89" t="s">
        <v>6</v>
      </c>
      <c r="H171" s="89"/>
      <c r="I171" s="89"/>
      <c r="J171" s="83"/>
      <c r="K171" s="89"/>
      <c r="L171" s="89"/>
    </row>
    <row r="177" spans="2:2">
      <c r="B177" s="43"/>
    </row>
  </sheetData>
  <sheetProtection algorithmName="SHA-512" hashValue="OJdqRwIBlssSCmwBYZe9wqgtFzf6HJPkk+eLIE6KHjJfdZfeOCsIG32jNp/oQsIWv374I4aYV1Kx+ZtxAXzsMQ==" saltValue="DkJU0GJCNG5Pg0pd0VUUjw==" spinCount="100000" sheet="1" objects="1" scenarios="1"/>
  <mergeCells count="35">
    <mergeCell ref="U37:V37"/>
    <mergeCell ref="W37:X37"/>
    <mergeCell ref="G48:H48"/>
    <mergeCell ref="F58:F59"/>
    <mergeCell ref="G68:H68"/>
    <mergeCell ref="I68:J68"/>
    <mergeCell ref="K68:L68"/>
    <mergeCell ref="M68:N68"/>
    <mergeCell ref="O68:P68"/>
    <mergeCell ref="Q68:R68"/>
    <mergeCell ref="K37:L37"/>
    <mergeCell ref="M37:N37"/>
    <mergeCell ref="O37:P37"/>
    <mergeCell ref="Q37:R37"/>
    <mergeCell ref="S37:T37"/>
    <mergeCell ref="B32:E32"/>
    <mergeCell ref="A28:A29"/>
    <mergeCell ref="A30:A31"/>
    <mergeCell ref="G37:H37"/>
    <mergeCell ref="I37:J37"/>
    <mergeCell ref="G77:I77"/>
    <mergeCell ref="J77:L77"/>
    <mergeCell ref="M77:O77"/>
    <mergeCell ref="G101:H101"/>
    <mergeCell ref="I101:J101"/>
    <mergeCell ref="K101:L101"/>
    <mergeCell ref="M101:N101"/>
    <mergeCell ref="O101:P101"/>
    <mergeCell ref="Q101:R101"/>
    <mergeCell ref="G138:H138"/>
    <mergeCell ref="I138:J138"/>
    <mergeCell ref="K138:L138"/>
    <mergeCell ref="M138:N138"/>
    <mergeCell ref="O138:P138"/>
    <mergeCell ref="Q138:R138"/>
  </mergeCells>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F9D87-3A22-47DA-B58D-134656BACEE7}">
  <sheetPr>
    <tabColor theme="3" tint="0.89999084444715716"/>
  </sheetPr>
  <dimension ref="A1:L50"/>
  <sheetViews>
    <sheetView showGridLines="0" topLeftCell="A25" workbookViewId="0">
      <selection activeCell="J18" sqref="J18"/>
    </sheetView>
  </sheetViews>
  <sheetFormatPr defaultColWidth="8.88671875" defaultRowHeight="14.4"/>
  <cols>
    <col min="1" max="1" width="4" style="1" customWidth="1"/>
    <col min="2" max="2" width="29.33203125" style="3" customWidth="1"/>
    <col min="3" max="3" width="24.109375" style="1" customWidth="1"/>
    <col min="4" max="6" width="9.109375" style="1"/>
    <col min="7" max="7" width="15.88671875" style="1" customWidth="1"/>
    <col min="8" max="8" width="9.6640625" style="1" customWidth="1"/>
    <col min="9" max="9" width="11.33203125" style="1" customWidth="1"/>
    <col min="10" max="10" width="10.88671875" style="1" customWidth="1"/>
    <col min="11" max="11" width="12.6640625" style="1" customWidth="1"/>
    <col min="12" max="12" width="11.33203125" style="1" customWidth="1"/>
    <col min="13" max="16384" width="8.88671875" style="1"/>
  </cols>
  <sheetData>
    <row r="1" spans="1:12">
      <c r="B1" s="1"/>
    </row>
    <row r="2" spans="1:12">
      <c r="B2" s="2" t="s">
        <v>393</v>
      </c>
    </row>
    <row r="3" spans="1:12">
      <c r="B3" s="1"/>
    </row>
    <row r="4" spans="1:12" ht="15" thickBot="1">
      <c r="A4" s="6"/>
      <c r="B4" s="75" t="s">
        <v>5</v>
      </c>
      <c r="C4" s="6"/>
      <c r="D4" s="6"/>
      <c r="E4" s="6"/>
      <c r="F4" s="6"/>
      <c r="G4" s="84" t="s">
        <v>6</v>
      </c>
      <c r="H4" s="93" t="s">
        <v>7</v>
      </c>
      <c r="I4" s="93" t="s">
        <v>8</v>
      </c>
      <c r="J4" s="93" t="s">
        <v>9</v>
      </c>
      <c r="K4" s="93" t="s">
        <v>10</v>
      </c>
      <c r="L4" s="93" t="s">
        <v>11</v>
      </c>
    </row>
    <row r="5" spans="1:12">
      <c r="B5" s="72" t="s">
        <v>394</v>
      </c>
      <c r="G5" s="329"/>
      <c r="H5" s="67"/>
      <c r="I5" s="67"/>
      <c r="J5" s="67"/>
      <c r="K5" s="67"/>
      <c r="L5" s="67"/>
    </row>
    <row r="6" spans="1:12">
      <c r="A6" s="5"/>
      <c r="B6" s="162" t="s">
        <v>395</v>
      </c>
      <c r="C6" s="34"/>
      <c r="D6" s="5"/>
      <c r="E6" s="5"/>
      <c r="F6" s="5"/>
      <c r="G6" s="137">
        <v>612</v>
      </c>
      <c r="H6" s="138">
        <v>764</v>
      </c>
      <c r="I6" s="138">
        <v>455</v>
      </c>
      <c r="J6" s="138">
        <v>182</v>
      </c>
      <c r="K6" s="138">
        <v>361</v>
      </c>
      <c r="L6" s="138">
        <v>174</v>
      </c>
    </row>
    <row r="7" spans="1:12">
      <c r="A7" s="5"/>
      <c r="B7" s="8" t="s">
        <v>396</v>
      </c>
      <c r="C7" s="34"/>
      <c r="D7" s="5"/>
      <c r="E7" s="5"/>
      <c r="F7" s="5"/>
      <c r="G7" s="137">
        <v>1</v>
      </c>
      <c r="H7" s="138">
        <v>2</v>
      </c>
      <c r="I7" s="138">
        <v>0</v>
      </c>
      <c r="J7" s="138">
        <v>3</v>
      </c>
      <c r="K7" s="138">
        <v>3</v>
      </c>
      <c r="L7" s="138">
        <v>0</v>
      </c>
    </row>
    <row r="8" spans="1:12">
      <c r="A8" s="5"/>
      <c r="B8" s="3" t="s">
        <v>397</v>
      </c>
      <c r="C8" s="34"/>
      <c r="D8" s="5"/>
      <c r="E8" s="5"/>
      <c r="F8" s="5"/>
      <c r="G8" s="137">
        <v>28</v>
      </c>
      <c r="H8" s="138">
        <v>17</v>
      </c>
      <c r="I8" s="138">
        <v>17</v>
      </c>
      <c r="J8" s="138">
        <v>6</v>
      </c>
      <c r="K8" s="138" t="s">
        <v>15</v>
      </c>
      <c r="L8" s="138" t="s">
        <v>15</v>
      </c>
    </row>
    <row r="9" spans="1:12">
      <c r="A9" s="5"/>
      <c r="B9" s="73" t="s">
        <v>398</v>
      </c>
      <c r="C9" s="34"/>
      <c r="D9" s="5"/>
      <c r="E9" s="5"/>
      <c r="F9" s="5"/>
      <c r="G9" s="138"/>
      <c r="H9" s="138"/>
      <c r="I9" s="138"/>
      <c r="J9" s="138"/>
      <c r="K9" s="138"/>
      <c r="L9" s="138"/>
    </row>
    <row r="10" spans="1:12">
      <c r="A10" s="5"/>
      <c r="B10" s="8" t="s">
        <v>399</v>
      </c>
      <c r="C10" s="34"/>
      <c r="D10" s="5"/>
      <c r="E10" s="5"/>
      <c r="F10" s="5"/>
      <c r="G10" s="137">
        <v>15</v>
      </c>
      <c r="H10" s="138">
        <v>16</v>
      </c>
      <c r="I10" s="138" t="s">
        <v>37</v>
      </c>
      <c r="J10" s="138" t="s">
        <v>37</v>
      </c>
      <c r="K10" s="138" t="s">
        <v>15</v>
      </c>
      <c r="L10" s="138" t="s">
        <v>15</v>
      </c>
    </row>
    <row r="11" spans="1:12">
      <c r="A11" s="5"/>
      <c r="B11" s="3" t="s">
        <v>400</v>
      </c>
      <c r="C11" s="34"/>
      <c r="D11" s="5"/>
      <c r="E11" s="5"/>
      <c r="F11" s="5"/>
      <c r="G11" s="137">
        <v>3</v>
      </c>
      <c r="H11" s="138">
        <v>1</v>
      </c>
      <c r="I11" s="138" t="s">
        <v>37</v>
      </c>
      <c r="J11" s="138" t="s">
        <v>37</v>
      </c>
      <c r="K11" s="138" t="s">
        <v>15</v>
      </c>
      <c r="L11" s="138" t="s">
        <v>15</v>
      </c>
    </row>
    <row r="12" spans="1:12">
      <c r="A12" s="5"/>
      <c r="B12" s="8" t="s">
        <v>401</v>
      </c>
      <c r="C12" s="34"/>
      <c r="D12" s="5"/>
      <c r="E12" s="5"/>
      <c r="F12" s="5"/>
      <c r="G12" s="137">
        <v>4</v>
      </c>
      <c r="H12" s="138">
        <v>4</v>
      </c>
      <c r="I12" s="138" t="s">
        <v>37</v>
      </c>
      <c r="J12" s="138" t="s">
        <v>37</v>
      </c>
      <c r="K12" s="138" t="s">
        <v>15</v>
      </c>
      <c r="L12" s="138" t="s">
        <v>15</v>
      </c>
    </row>
    <row r="13" spans="1:12">
      <c r="A13" s="5"/>
      <c r="B13" s="3" t="s">
        <v>402</v>
      </c>
      <c r="C13" s="34"/>
      <c r="D13" s="5"/>
      <c r="E13" s="5"/>
      <c r="F13" s="5"/>
      <c r="G13" s="137">
        <v>7</v>
      </c>
      <c r="H13" s="138">
        <v>3</v>
      </c>
      <c r="I13" s="138">
        <v>2</v>
      </c>
      <c r="J13" s="138">
        <v>2</v>
      </c>
      <c r="K13" s="138">
        <v>1</v>
      </c>
      <c r="L13" s="138">
        <v>1</v>
      </c>
    </row>
    <row r="14" spans="1:12">
      <c r="A14" s="5"/>
      <c r="B14" s="8" t="s">
        <v>403</v>
      </c>
      <c r="C14" s="34"/>
      <c r="D14" s="5"/>
      <c r="E14" s="5"/>
      <c r="F14" s="5"/>
      <c r="G14" s="137">
        <v>0</v>
      </c>
      <c r="H14" s="138">
        <v>0</v>
      </c>
      <c r="I14" s="138">
        <v>0</v>
      </c>
      <c r="J14" s="138">
        <v>0</v>
      </c>
      <c r="K14" s="138">
        <v>0</v>
      </c>
      <c r="L14" s="138">
        <v>0</v>
      </c>
    </row>
    <row r="15" spans="1:12">
      <c r="A15" s="5"/>
      <c r="B15" s="73" t="s">
        <v>404</v>
      </c>
      <c r="C15" s="34"/>
      <c r="D15" s="5"/>
      <c r="E15" s="5"/>
      <c r="F15" s="5"/>
      <c r="G15" s="138"/>
      <c r="H15" s="138"/>
      <c r="I15" s="138"/>
      <c r="J15" s="138"/>
      <c r="K15" s="138"/>
      <c r="L15" s="138"/>
    </row>
    <row r="16" spans="1:12">
      <c r="A16" s="5"/>
      <c r="B16" s="8" t="s">
        <v>405</v>
      </c>
      <c r="C16" s="34"/>
      <c r="D16" s="5"/>
      <c r="E16" s="5"/>
      <c r="F16" s="5"/>
      <c r="G16" s="137">
        <v>612</v>
      </c>
      <c r="H16" s="138">
        <v>764</v>
      </c>
      <c r="I16" s="138">
        <v>455</v>
      </c>
      <c r="J16" s="138">
        <v>182</v>
      </c>
      <c r="K16" s="138">
        <v>361</v>
      </c>
      <c r="L16" s="138">
        <v>174</v>
      </c>
    </row>
    <row r="17" spans="1:7">
      <c r="G17" s="9"/>
    </row>
    <row r="20" spans="1:7" ht="15" thickBot="1">
      <c r="A20" s="6"/>
      <c r="B20" s="64" t="s">
        <v>406</v>
      </c>
      <c r="C20" s="6"/>
      <c r="D20" s="6"/>
      <c r="E20" s="6"/>
      <c r="F20" s="6"/>
      <c r="G20" s="84" t="s">
        <v>407</v>
      </c>
    </row>
    <row r="21" spans="1:7">
      <c r="B21" s="65" t="s">
        <v>408</v>
      </c>
      <c r="G21" s="127"/>
    </row>
    <row r="22" spans="1:7" ht="46.95" customHeight="1">
      <c r="A22" s="15"/>
      <c r="B22" s="381" t="s">
        <v>409</v>
      </c>
      <c r="C22" s="381"/>
      <c r="D22" s="381"/>
      <c r="E22" s="381"/>
      <c r="F22" s="381"/>
      <c r="G22" s="126" t="s">
        <v>410</v>
      </c>
    </row>
    <row r="23" spans="1:7">
      <c r="B23" s="66" t="s">
        <v>411</v>
      </c>
      <c r="G23" s="128"/>
    </row>
    <row r="24" spans="1:7" ht="47.4" customHeight="1">
      <c r="A24" s="15"/>
      <c r="B24" s="381" t="s">
        <v>412</v>
      </c>
      <c r="C24" s="381"/>
      <c r="D24" s="381"/>
      <c r="E24" s="381"/>
      <c r="F24" s="381"/>
      <c r="G24" s="126" t="s">
        <v>413</v>
      </c>
    </row>
    <row r="25" spans="1:7">
      <c r="B25" s="66" t="s">
        <v>414</v>
      </c>
      <c r="G25" s="128"/>
    </row>
    <row r="26" spans="1:7" ht="48.6" customHeight="1">
      <c r="A26" s="15"/>
      <c r="B26" s="381" t="s">
        <v>415</v>
      </c>
      <c r="C26" s="381"/>
      <c r="D26" s="381"/>
      <c r="E26" s="381"/>
      <c r="F26" s="381"/>
      <c r="G26" s="126" t="s">
        <v>416</v>
      </c>
    </row>
    <row r="27" spans="1:7">
      <c r="B27" s="66" t="s">
        <v>417</v>
      </c>
      <c r="G27" s="128"/>
    </row>
    <row r="28" spans="1:7">
      <c r="A28" s="15"/>
      <c r="B28" s="381" t="s">
        <v>418</v>
      </c>
      <c r="C28" s="381"/>
      <c r="D28" s="381"/>
      <c r="E28" s="381"/>
      <c r="F28" s="381"/>
      <c r="G28" s="126" t="s">
        <v>419</v>
      </c>
    </row>
    <row r="29" spans="1:7">
      <c r="B29" s="66" t="s">
        <v>420</v>
      </c>
      <c r="G29" s="128"/>
    </row>
    <row r="30" spans="1:7" ht="47.4" customHeight="1">
      <c r="A30" s="15"/>
      <c r="B30" s="381" t="s">
        <v>421</v>
      </c>
      <c r="C30" s="381"/>
      <c r="D30" s="381"/>
      <c r="E30" s="381"/>
      <c r="F30" s="381"/>
      <c r="G30" s="126" t="s">
        <v>416</v>
      </c>
    </row>
    <row r="43" spans="2:2">
      <c r="B43" s="1"/>
    </row>
    <row r="44" spans="2:2">
      <c r="B44" s="1"/>
    </row>
    <row r="45" spans="2:2">
      <c r="B45" s="1"/>
    </row>
    <row r="46" spans="2:2">
      <c r="B46" s="1"/>
    </row>
    <row r="47" spans="2:2">
      <c r="B47" s="1"/>
    </row>
    <row r="48" spans="2:2">
      <c r="B48" s="1"/>
    </row>
    <row r="49" spans="2:2" ht="17.399999999999999">
      <c r="B49" s="1"/>
    </row>
    <row r="50" spans="2:2" ht="17.399999999999999">
      <c r="B50" s="1"/>
    </row>
  </sheetData>
  <sheetProtection algorithmName="SHA-512" hashValue="eoolOYapFd7MPrZCHSziXUxzt3vdryEPgLcOPB6XUPho6GKlYe/Ar09EdPYnhhUD0/rBAH/k1hdi8Jc3JHKnhw==" saltValue="D6Uak2xxsNchogWL3ABqVA==" spinCount="100000" sheet="1" objects="1" scenarios="1"/>
  <mergeCells count="5">
    <mergeCell ref="B30:F30"/>
    <mergeCell ref="B22:F22"/>
    <mergeCell ref="B24:F24"/>
    <mergeCell ref="B26:F26"/>
    <mergeCell ref="B28:F28"/>
  </mergeCells>
  <phoneticPr fontId="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9D154-132C-42B4-914B-9192ED7C297E}">
  <sheetPr>
    <tabColor theme="3" tint="0.89999084444715716"/>
  </sheetPr>
  <dimension ref="A1:G51"/>
  <sheetViews>
    <sheetView showGridLines="0" workbookViewId="0">
      <selection activeCell="C27" sqref="C27"/>
    </sheetView>
  </sheetViews>
  <sheetFormatPr defaultColWidth="8.88671875" defaultRowHeight="14.4"/>
  <cols>
    <col min="1" max="1" width="4" style="1" customWidth="1"/>
    <col min="2" max="2" width="68.77734375" style="3" customWidth="1"/>
    <col min="3" max="3" width="24.109375" style="1" customWidth="1"/>
    <col min="4" max="6" width="8.88671875" style="1" bestFit="1" customWidth="1"/>
    <col min="7" max="7" width="15.88671875" style="1" customWidth="1"/>
    <col min="8" max="8" width="9.6640625" style="1" customWidth="1"/>
    <col min="9" max="9" width="11.33203125" style="1" customWidth="1"/>
    <col min="10" max="10" width="10.88671875" style="1" customWidth="1"/>
    <col min="11" max="11" width="12.6640625" style="1" customWidth="1"/>
    <col min="12" max="12" width="11.33203125" style="1" customWidth="1"/>
    <col min="13" max="16384" width="8.88671875" style="1"/>
  </cols>
  <sheetData>
    <row r="1" spans="1:7">
      <c r="B1" s="1"/>
    </row>
    <row r="2" spans="1:7">
      <c r="B2" s="2" t="s">
        <v>422</v>
      </c>
    </row>
    <row r="3" spans="1:7">
      <c r="B3" s="1"/>
    </row>
    <row r="4" spans="1:7">
      <c r="B4" s="76"/>
    </row>
    <row r="5" spans="1:7" ht="17.399999999999999" customHeight="1">
      <c r="A5" s="326" t="s">
        <v>486</v>
      </c>
      <c r="B5" s="318" t="s">
        <v>484</v>
      </c>
      <c r="C5" s="77"/>
    </row>
    <row r="6" spans="1:7" ht="17.399999999999999" customHeight="1">
      <c r="A6" s="326" t="s">
        <v>486</v>
      </c>
      <c r="B6" s="318" t="s">
        <v>485</v>
      </c>
      <c r="C6" s="77"/>
    </row>
    <row r="7" spans="1:7" ht="17.399999999999999" customHeight="1">
      <c r="A7" s="326" t="s">
        <v>486</v>
      </c>
      <c r="B7" s="318" t="s">
        <v>425</v>
      </c>
      <c r="C7" s="77"/>
    </row>
    <row r="8" spans="1:7" ht="17.399999999999999" customHeight="1">
      <c r="A8" s="326" t="s">
        <v>486</v>
      </c>
      <c r="B8" s="318" t="s">
        <v>426</v>
      </c>
      <c r="C8" s="77"/>
    </row>
    <row r="9" spans="1:7">
      <c r="A9" s="326" t="s">
        <v>486</v>
      </c>
      <c r="B9" s="318" t="s">
        <v>427</v>
      </c>
      <c r="C9" s="77"/>
    </row>
    <row r="10" spans="1:7">
      <c r="A10" s="326" t="s">
        <v>486</v>
      </c>
      <c r="B10" s="318" t="s">
        <v>428</v>
      </c>
      <c r="C10" s="77"/>
    </row>
    <row r="11" spans="1:7">
      <c r="A11" s="326" t="s">
        <v>486</v>
      </c>
      <c r="B11" s="318" t="s">
        <v>429</v>
      </c>
      <c r="C11" s="77"/>
    </row>
    <row r="12" spans="1:7">
      <c r="A12" s="326" t="s">
        <v>486</v>
      </c>
      <c r="B12" s="318" t="s">
        <v>471</v>
      </c>
      <c r="C12" s="77"/>
    </row>
    <row r="13" spans="1:7">
      <c r="A13" s="326" t="s">
        <v>486</v>
      </c>
      <c r="B13" s="318" t="s">
        <v>472</v>
      </c>
      <c r="C13" s="77"/>
    </row>
    <row r="14" spans="1:7">
      <c r="A14" s="326" t="s">
        <v>486</v>
      </c>
      <c r="B14" s="318" t="s">
        <v>473</v>
      </c>
      <c r="C14" s="77"/>
    </row>
    <row r="15" spans="1:7">
      <c r="A15" s="326" t="s">
        <v>486</v>
      </c>
      <c r="B15" s="318" t="s">
        <v>474</v>
      </c>
      <c r="G15" s="9"/>
    </row>
    <row r="16" spans="1:7">
      <c r="A16" s="326" t="s">
        <v>486</v>
      </c>
      <c r="B16" s="318" t="s">
        <v>475</v>
      </c>
      <c r="G16" s="9"/>
    </row>
    <row r="17" spans="1:2" ht="24.6">
      <c r="A17" s="326" t="s">
        <v>486</v>
      </c>
      <c r="B17" s="325" t="s">
        <v>476</v>
      </c>
    </row>
    <row r="18" spans="1:2">
      <c r="A18" s="326" t="s">
        <v>486</v>
      </c>
      <c r="B18" s="318" t="s">
        <v>479</v>
      </c>
    </row>
    <row r="19" spans="1:2">
      <c r="A19" s="326" t="s">
        <v>486</v>
      </c>
      <c r="B19" s="318" t="s">
        <v>478</v>
      </c>
    </row>
    <row r="20" spans="1:2">
      <c r="A20" s="326" t="s">
        <v>486</v>
      </c>
      <c r="B20" s="318" t="s">
        <v>480</v>
      </c>
    </row>
    <row r="21" spans="1:2">
      <c r="A21" s="326" t="s">
        <v>486</v>
      </c>
      <c r="B21" s="318" t="s">
        <v>477</v>
      </c>
    </row>
    <row r="22" spans="1:2">
      <c r="A22" s="326" t="s">
        <v>486</v>
      </c>
      <c r="B22" s="318" t="s">
        <v>481</v>
      </c>
    </row>
    <row r="23" spans="1:2">
      <c r="A23" s="326" t="s">
        <v>486</v>
      </c>
      <c r="B23" s="318" t="s">
        <v>479</v>
      </c>
    </row>
    <row r="24" spans="1:2">
      <c r="A24" s="326" t="s">
        <v>486</v>
      </c>
      <c r="B24" s="318" t="s">
        <v>482</v>
      </c>
    </row>
    <row r="25" spans="1:2">
      <c r="A25" s="326" t="s">
        <v>486</v>
      </c>
      <c r="B25" s="318" t="s">
        <v>483</v>
      </c>
    </row>
    <row r="26" spans="1:2">
      <c r="A26" s="326" t="s">
        <v>486</v>
      </c>
      <c r="B26" s="318" t="s">
        <v>569</v>
      </c>
    </row>
    <row r="27" spans="1:2" ht="48.6" customHeight="1">
      <c r="B27" s="1"/>
    </row>
    <row r="28" spans="1:2" ht="17.399999999999999">
      <c r="B28" s="1"/>
    </row>
    <row r="29" spans="1:2" ht="17.399999999999999">
      <c r="B29" s="1"/>
    </row>
    <row r="30" spans="1:2" ht="17.399999999999999">
      <c r="B30" s="1"/>
    </row>
    <row r="31" spans="1:2" ht="47.4" customHeight="1">
      <c r="B31" s="1"/>
    </row>
    <row r="32" spans="1:2" ht="17.399999999999999">
      <c r="B32" s="1"/>
    </row>
    <row r="33" spans="2:2" ht="17.399999999999999">
      <c r="B33" s="1"/>
    </row>
    <row r="34" spans="2:2" ht="17.399999999999999">
      <c r="B34" s="1"/>
    </row>
    <row r="35" spans="2:2" ht="17.399999999999999">
      <c r="B35" s="1"/>
    </row>
    <row r="36" spans="2:2" ht="17.399999999999999">
      <c r="B36" s="1"/>
    </row>
    <row r="37" spans="2:2" ht="17.399999999999999">
      <c r="B37" s="1"/>
    </row>
    <row r="38" spans="2:2" ht="17.399999999999999">
      <c r="B38" s="1"/>
    </row>
    <row r="39" spans="2:2" ht="17.399999999999999">
      <c r="B39" s="1"/>
    </row>
    <row r="40" spans="2:2" ht="17.399999999999999">
      <c r="B40" s="1"/>
    </row>
    <row r="41" spans="2:2" ht="17.399999999999999">
      <c r="B41" s="1"/>
    </row>
    <row r="44" spans="2:2" ht="17.399999999999999">
      <c r="B44" s="1"/>
    </row>
    <row r="45" spans="2:2" ht="17.399999999999999">
      <c r="B45" s="1"/>
    </row>
    <row r="46" spans="2:2" ht="17.399999999999999">
      <c r="B46" s="1"/>
    </row>
    <row r="47" spans="2:2" ht="17.399999999999999">
      <c r="B47" s="1"/>
    </row>
    <row r="48" spans="2:2" ht="17.399999999999999">
      <c r="B48" s="1"/>
    </row>
    <row r="49" spans="2:2" ht="17.399999999999999">
      <c r="B49" s="1"/>
    </row>
    <row r="50" spans="2:2" ht="17.399999999999999">
      <c r="B50" s="1"/>
    </row>
    <row r="51" spans="2:2" ht="17.399999999999999">
      <c r="B51" s="1"/>
    </row>
  </sheetData>
  <sheetProtection algorithmName="SHA-512" hashValue="5Y+oaGq39pyPKTt2+mBQoqXjLwXVyjP+jvGRwvG95yyLXy7bpG6aWWRqBWu+i7gv0NTysFzlA6kMd+db8xXUkg==" saltValue="yc5xKN5JCR5AqLlDJJvCSw==" spinCount="100000" sheet="1" objects="1" scenarios="1"/>
  <phoneticPr fontId="7" type="noConversion"/>
  <hyperlinks>
    <hyperlink ref="A5:B5" r:id="rId1" display="" xr:uid="{AC834C7C-AA15-45A3-B5D1-A2D082554990}"/>
    <hyperlink ref="A7:B7" r:id="rId2" display="" xr:uid="{7DB672E0-2A27-4E7C-9522-931677AB4081}"/>
    <hyperlink ref="A8:B8" r:id="rId3" display="" xr:uid="{F23F14E2-194C-43AD-BF4B-1FB63C844DBA}"/>
    <hyperlink ref="A9:B9" r:id="rId4" display="" xr:uid="{7F7EE65A-93C0-429F-BFD2-4F22DB525805}"/>
    <hyperlink ref="A10:B10" r:id="rId5" display="" xr:uid="{EFB607E3-56DF-4AA9-ADDA-02F9248F22B9}"/>
    <hyperlink ref="A11:B11" r:id="rId6" display="" xr:uid="{780E05ED-CEB7-4061-9B42-E2907A54F96B}"/>
    <hyperlink ref="A13:B13" r:id="rId7" display="" xr:uid="{D46B42AC-CFDF-4EF2-85B8-548A512E4E85}"/>
    <hyperlink ref="A14:B14" r:id="rId8" display="" xr:uid="{DB685EFE-8370-4D0F-9EE4-78E502D7CA8C}"/>
    <hyperlink ref="A15:B15" r:id="rId9" display="" xr:uid="{BE058DE6-38FE-4929-92D3-7D6FE1E387DE}"/>
    <hyperlink ref="A17:B17" r:id="rId10" display="" xr:uid="{CC4175B2-2E31-49FE-9479-54F8C44D3EA1}"/>
    <hyperlink ref="A18:B18" r:id="rId11" display="" xr:uid="{9AA90F9E-AD11-4C7B-8CA3-70FA9739E334}"/>
    <hyperlink ref="B16" r:id="rId12" xr:uid="{C7F57F14-D85B-43DF-BD78-8DFE40A97957}"/>
    <hyperlink ref="A16" r:id="rId13" xr:uid="{1245B213-4CAD-4498-8191-21D006299F9E}"/>
    <hyperlink ref="A21:B21" r:id="rId14" display="" xr:uid="{F03ECDFB-D196-4A45-B9E2-3C96EFBFC285}"/>
    <hyperlink ref="A19:B19" r:id="rId15" display="" xr:uid="{077D5E21-798D-4F4A-A801-CF44DC91015C}"/>
    <hyperlink ref="A20:B20" r:id="rId16" display="" xr:uid="{EF49D083-EC2B-4303-AE1A-7836CC091F64}"/>
    <hyperlink ref="A23:B23" r:id="rId17" display="" xr:uid="{311C0883-3EFE-4823-87FC-6D0A6025753A}"/>
    <hyperlink ref="A22:B22" r:id="rId18" display="" xr:uid="{03837361-E91E-4EB8-A5B7-219147D19EC8}"/>
    <hyperlink ref="A24:B24" r:id="rId19" display="" xr:uid="{B4DCDAA7-888D-45BD-9E88-DCF110B28498}"/>
    <hyperlink ref="A25:B25" r:id="rId20" display="" xr:uid="{F7B75F27-484C-4927-8E77-FDA2B3D047B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37222-EDB2-4BB7-9D71-C56A7B682951}">
  <sheetPr>
    <tabColor theme="3" tint="0.89999084444715716"/>
  </sheetPr>
  <dimension ref="A1:G51"/>
  <sheetViews>
    <sheetView showGridLines="0" workbookViewId="0">
      <selection activeCell="H13" sqref="H13"/>
    </sheetView>
  </sheetViews>
  <sheetFormatPr defaultColWidth="8.88671875" defaultRowHeight="14.4"/>
  <cols>
    <col min="1" max="1" width="4" style="1" customWidth="1"/>
    <col min="2" max="2" width="29.33203125" style="3" customWidth="1"/>
    <col min="3" max="3" width="24.109375" style="1" customWidth="1"/>
    <col min="4" max="6" width="8.88671875" style="1" bestFit="1" customWidth="1"/>
    <col min="7" max="7" width="15.88671875" style="1" customWidth="1"/>
    <col min="8" max="8" width="9.6640625" style="1" customWidth="1"/>
    <col min="9" max="9" width="11.33203125" style="1" customWidth="1"/>
    <col min="10" max="10" width="10.88671875" style="1" customWidth="1"/>
    <col min="11" max="11" width="12.6640625" style="1" customWidth="1"/>
    <col min="12" max="12" width="11.33203125" style="1" customWidth="1"/>
    <col min="13" max="16384" width="8.88671875" style="1"/>
  </cols>
  <sheetData>
    <row r="1" spans="1:3">
      <c r="B1" s="1"/>
    </row>
    <row r="2" spans="1:3">
      <c r="B2" s="2" t="s">
        <v>461</v>
      </c>
    </row>
    <row r="3" spans="1:3">
      <c r="B3" s="2"/>
    </row>
    <row r="4" spans="1:3">
      <c r="B4" s="1"/>
    </row>
    <row r="5" spans="1:3">
      <c r="A5" s="317"/>
      <c r="B5" s="321" t="s">
        <v>433</v>
      </c>
      <c r="C5" s="322"/>
    </row>
    <row r="6" spans="1:3" ht="17.399999999999999" customHeight="1">
      <c r="A6" s="317"/>
      <c r="B6" s="319" t="s">
        <v>430</v>
      </c>
      <c r="C6" s="320"/>
    </row>
    <row r="7" spans="1:3" ht="17.399999999999999" customHeight="1">
      <c r="A7" s="317"/>
      <c r="B7" s="323" t="s">
        <v>431</v>
      </c>
      <c r="C7" s="324"/>
    </row>
    <row r="8" spans="1:3" ht="17.399999999999999" customHeight="1">
      <c r="A8" s="317"/>
      <c r="B8" s="116" t="s">
        <v>432</v>
      </c>
      <c r="C8" s="320"/>
    </row>
    <row r="9" spans="1:3" ht="17.399999999999999" customHeight="1">
      <c r="A9" s="317"/>
      <c r="B9" s="323" t="s">
        <v>462</v>
      </c>
      <c r="C9" s="324"/>
    </row>
    <row r="10" spans="1:3">
      <c r="A10" s="317"/>
      <c r="B10" s="116" t="s">
        <v>463</v>
      </c>
      <c r="C10" s="320"/>
    </row>
    <row r="11" spans="1:3">
      <c r="A11" s="317"/>
      <c r="B11" s="323" t="s">
        <v>464</v>
      </c>
      <c r="C11" s="324"/>
    </row>
    <row r="12" spans="1:3">
      <c r="A12" s="317"/>
      <c r="B12" s="116" t="s">
        <v>465</v>
      </c>
      <c r="C12" s="320"/>
    </row>
    <row r="13" spans="1:3">
      <c r="A13" s="317"/>
      <c r="B13" s="323" t="s">
        <v>466</v>
      </c>
      <c r="C13" s="324"/>
    </row>
    <row r="14" spans="1:3">
      <c r="A14" s="317"/>
      <c r="B14" s="116" t="s">
        <v>467</v>
      </c>
      <c r="C14" s="320"/>
    </row>
    <row r="15" spans="1:3">
      <c r="A15" s="317"/>
      <c r="B15" s="323" t="s">
        <v>468</v>
      </c>
      <c r="C15" s="324"/>
    </row>
    <row r="16" spans="1:3">
      <c r="A16" s="317"/>
      <c r="B16" s="116" t="s">
        <v>469</v>
      </c>
      <c r="C16" s="320"/>
    </row>
    <row r="17" spans="1:7">
      <c r="A17" s="317"/>
      <c r="B17" s="323" t="s">
        <v>470</v>
      </c>
      <c r="C17" s="324"/>
    </row>
    <row r="18" spans="1:7">
      <c r="G18" s="9"/>
    </row>
    <row r="19" spans="1:7">
      <c r="B19" s="1"/>
    </row>
    <row r="20" spans="1:7">
      <c r="B20" s="1"/>
    </row>
    <row r="21" spans="1:7">
      <c r="B21" s="1"/>
    </row>
    <row r="22" spans="1:7">
      <c r="B22" s="1"/>
    </row>
    <row r="23" spans="1:7" ht="46.95" customHeight="1">
      <c r="B23" s="1"/>
    </row>
    <row r="24" spans="1:7">
      <c r="B24" s="1"/>
    </row>
    <row r="25" spans="1:7" ht="47.4" customHeight="1">
      <c r="B25" s="1"/>
    </row>
    <row r="26" spans="1:7" ht="17.399999999999999">
      <c r="B26" s="1"/>
    </row>
    <row r="27" spans="1:7" ht="48.6" customHeight="1">
      <c r="B27" s="1"/>
    </row>
    <row r="28" spans="1:7" ht="17.399999999999999">
      <c r="B28" s="1"/>
    </row>
    <row r="29" spans="1:7" ht="17.399999999999999">
      <c r="B29" s="1"/>
    </row>
    <row r="30" spans="1:7" ht="17.399999999999999">
      <c r="B30" s="1"/>
    </row>
    <row r="31" spans="1:7" ht="47.4" customHeight="1">
      <c r="B31" s="1"/>
    </row>
    <row r="32" spans="1:7" ht="17.399999999999999">
      <c r="B32" s="1"/>
    </row>
    <row r="33" spans="2:2" ht="17.399999999999999">
      <c r="B33" s="1"/>
    </row>
    <row r="34" spans="2:2" ht="17.399999999999999">
      <c r="B34" s="1"/>
    </row>
    <row r="35" spans="2:2" ht="17.399999999999999">
      <c r="B35" s="1"/>
    </row>
    <row r="36" spans="2:2" ht="17.399999999999999">
      <c r="B36" s="1"/>
    </row>
    <row r="37" spans="2:2" ht="17.399999999999999">
      <c r="B37" s="1"/>
    </row>
    <row r="38" spans="2:2" ht="17.399999999999999">
      <c r="B38" s="1"/>
    </row>
    <row r="39" spans="2:2" ht="17.399999999999999">
      <c r="B39" s="1"/>
    </row>
    <row r="40" spans="2:2" ht="17.399999999999999">
      <c r="B40" s="1"/>
    </row>
    <row r="41" spans="2:2" ht="17.399999999999999">
      <c r="B41" s="1"/>
    </row>
    <row r="44" spans="2:2" ht="17.399999999999999">
      <c r="B44" s="1"/>
    </row>
    <row r="45" spans="2:2" ht="17.399999999999999">
      <c r="B45" s="1"/>
    </row>
    <row r="46" spans="2:2" ht="17.399999999999999">
      <c r="B46" s="1"/>
    </row>
    <row r="47" spans="2:2" ht="17.399999999999999">
      <c r="B47" s="1"/>
    </row>
    <row r="48" spans="2:2" ht="17.399999999999999">
      <c r="B48" s="1"/>
    </row>
    <row r="49" spans="2:2" ht="17.399999999999999">
      <c r="B49" s="1"/>
    </row>
    <row r="50" spans="2:2" ht="17.399999999999999">
      <c r="B50" s="1"/>
    </row>
    <row r="51" spans="2:2" ht="17.399999999999999">
      <c r="B51" s="1"/>
    </row>
  </sheetData>
  <sheetProtection algorithmName="SHA-512" hashValue="vdO9hGoIlGBiu81h9542D/CS2pR2J0VWy2MOxi2WGqVCHYWJrB4LtoN6Dps6H50GH+pxm/h8xemXMNjiZ5apcw==" saltValue="rCZWg5njAVfF0XgNoEbY/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8C550693045145965FEA52A42A97E1" ma:contentTypeVersion="13" ma:contentTypeDescription="Create a new document." ma:contentTypeScope="" ma:versionID="587bcd500afeed7383edad5cc226665b">
  <xsd:schema xmlns:xsd="http://www.w3.org/2001/XMLSchema" xmlns:xs="http://www.w3.org/2001/XMLSchema" xmlns:p="http://schemas.microsoft.com/office/2006/metadata/properties" xmlns:ns2="43e232bb-595f-44fe-a6af-59f350bfac46" xmlns:ns3="0187ab25-11bb-4e82-b473-db5507cd2025" targetNamespace="http://schemas.microsoft.com/office/2006/metadata/properties" ma:root="true" ma:fieldsID="ba01de27ee411b08272660ba023838df" ns2:_="" ns3:_="">
    <xsd:import namespace="43e232bb-595f-44fe-a6af-59f350bfac46"/>
    <xsd:import namespace="0187ab25-11bb-4e82-b473-db5507cd20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e232bb-595f-44fe-a6af-59f350bfac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ec4a011-4cc8-4e13-9606-996f2a8c1bf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87ab25-11bb-4e82-b473-db5507cd202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a3cc40-8ddb-4727-8901-1baa7600f2a9}" ma:internalName="TaxCatchAll" ma:showField="CatchAllData" ma:web="0187ab25-11bb-4e82-b473-db5507cd20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187ab25-11bb-4e82-b473-db5507cd2025" xsi:nil="true"/>
    <lcf76f155ced4ddcb4097134ff3c332f xmlns="43e232bb-595f-44fe-a6af-59f350bfac4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8284F5-C288-4658-80C6-998ADC20EB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e232bb-595f-44fe-a6af-59f350bfac46"/>
    <ds:schemaRef ds:uri="0187ab25-11bb-4e82-b473-db5507cd20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1CA959-1B92-4A49-AFB6-4EFD643014D0}">
  <ds:schemaRefs>
    <ds:schemaRef ds:uri="http://purl.org/dc/term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elements/1.1/"/>
    <ds:schemaRef ds:uri="43e232bb-595f-44fe-a6af-59f350bfac46"/>
    <ds:schemaRef ds:uri="http://schemas.microsoft.com/office/infopath/2007/PartnerControls"/>
    <ds:schemaRef ds:uri="0187ab25-11bb-4e82-b473-db5507cd2025"/>
    <ds:schemaRef ds:uri="http://purl.org/dc/dcmitype/"/>
  </ds:schemaRefs>
</ds:datastoreItem>
</file>

<file path=customXml/itemProps3.xml><?xml version="1.0" encoding="utf-8"?>
<ds:datastoreItem xmlns:ds="http://schemas.openxmlformats.org/officeDocument/2006/customXml" ds:itemID="{6AAB33B1-1739-4865-AA34-2F2D0CF80D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KPI Progress</vt:lpstr>
      <vt:lpstr>Environment</vt:lpstr>
      <vt:lpstr>Social</vt:lpstr>
      <vt:lpstr>Governance</vt:lpstr>
      <vt:lpstr>Policies</vt:lpstr>
      <vt:lpstr>Commitments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Chathura Rupasinghe</dc:creator>
  <cp:keywords/>
  <dc:description/>
  <cp:lastModifiedBy>Yohan Thilakaratne</cp:lastModifiedBy>
  <cp:revision/>
  <dcterms:created xsi:type="dcterms:W3CDTF">2026-02-18T12:09:45Z</dcterms:created>
  <dcterms:modified xsi:type="dcterms:W3CDTF">2026-07-08T05:36:36Z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0x0101009C8C550693045145965FEA52A42A97E1</vt:lpwstr>
  </property>
  <property fmtid="{D5CDD505-2E9C-101B-9397-08002B2CF9AE}" pid="3" name="MediaServiceImageTags">
    <vt:lpwstr/>
  </property>
</Properties>
</file>